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120" yWindow="60" windowWidth="13530" windowHeight="7245" tabRatio="939" firstSheet="16" activeTab="26"/>
  </bookViews>
  <sheets>
    <sheet name="Inhoudsopgave" sheetId="174" r:id="rId1"/>
    <sheet name="Tabel 1" sheetId="41" r:id="rId2"/>
    <sheet name="Tabel 2" sheetId="78" r:id="rId3"/>
    <sheet name="Tabel 3" sheetId="139" r:id="rId4"/>
    <sheet name="Tabel 4" sheetId="2" r:id="rId5"/>
    <sheet name="Tabel 5 " sheetId="3" r:id="rId6"/>
    <sheet name="Tabel 5A" sheetId="76" r:id="rId7"/>
    <sheet name="Tabel 6" sheetId="4" r:id="rId8"/>
    <sheet name="Tabel 7" sheetId="124" r:id="rId9"/>
    <sheet name="Tabel 8" sheetId="7" r:id="rId10"/>
    <sheet name="Tabel 8A" sheetId="32" r:id="rId11"/>
    <sheet name="Tabel 9A" sheetId="154" r:id="rId12"/>
    <sheet name="Tabel 9B" sheetId="155" r:id="rId13"/>
    <sheet name="Tabel 9C" sheetId="156" r:id="rId14"/>
    <sheet name="Tabel 9D" sheetId="152" r:id="rId15"/>
    <sheet name="Tabel 9E" sheetId="171" r:id="rId16"/>
    <sheet name="Tabel 10" sheetId="8" r:id="rId17"/>
    <sheet name="Tabel 11" sheetId="9" r:id="rId18"/>
    <sheet name="Tabel 11A" sheetId="35" r:id="rId19"/>
    <sheet name="Tabel 12" sheetId="10" r:id="rId20"/>
    <sheet name="Tabel 13" sheetId="12" r:id="rId21"/>
    <sheet name="Tabel 14" sheetId="128" r:id="rId22"/>
    <sheet name="tabel 15" sheetId="131" r:id="rId23"/>
    <sheet name="tabel 16" sheetId="132" r:id="rId24"/>
    <sheet name="tabel 17" sheetId="130" r:id="rId25"/>
    <sheet name="tabel 18" sheetId="133" r:id="rId26"/>
    <sheet name="Tabel 19" sheetId="70" r:id="rId27"/>
    <sheet name="Tabel 20" sheetId="118" r:id="rId28"/>
  </sheets>
  <externalReferences>
    <externalReference r:id="rId29"/>
  </externalReferences>
  <definedNames>
    <definedName name="_xlnm.Print_Area" localSheetId="17">'Tabel 11'!$A$1:$B$30</definedName>
    <definedName name="_xlnm.Print_Area" localSheetId="18">'Tabel 11A'!$A$1:$B$8</definedName>
    <definedName name="_xlnm.Print_Area" localSheetId="19">'Tabel 12'!$A$1:$B$18</definedName>
    <definedName name="_xlnm.Print_Area" localSheetId="20">'Tabel 13'!$A$1:$B$19</definedName>
    <definedName name="_xlnm.Print_Area" localSheetId="4">'Tabel 4'!$A$1:$B$12</definedName>
    <definedName name="_xlnm.Print_Area" localSheetId="5">'Tabel 5 '!$A$1:$L$37</definedName>
    <definedName name="_xlnm.Print_Area" localSheetId="7">'Tabel 6'!$A$1:$B$2</definedName>
    <definedName name="_xlnm.Print_Area" localSheetId="9">'Tabel 8'!$A$1:$B$21</definedName>
    <definedName name="_xlnm.Print_Area" localSheetId="10">'Tabel 8A'!$A$1:$B$12</definedName>
    <definedName name="eindjaar">[1]model!$D$3</definedName>
    <definedName name="LonenEnPrijzen">[1]opmerkingen!$B$13:$B$23</definedName>
  </definedNames>
  <calcPr calcId="125725"/>
</workbook>
</file>

<file path=xl/calcChain.xml><?xml version="1.0" encoding="utf-8"?>
<calcChain xmlns="http://schemas.openxmlformats.org/spreadsheetml/2006/main">
  <c r="G44" i="8"/>
  <c r="F44"/>
  <c r="E44"/>
  <c r="D44"/>
  <c r="C44"/>
  <c r="L10" i="118"/>
  <c r="B38" i="70"/>
  <c r="B23" i="12"/>
  <c r="B22"/>
  <c r="B5" i="70"/>
  <c r="B42"/>
  <c r="B34"/>
  <c r="B33"/>
  <c r="B32"/>
  <c r="B31"/>
  <c r="B29"/>
  <c r="B27"/>
  <c r="B26"/>
  <c r="B25"/>
  <c r="B22"/>
  <c r="B19" s="1"/>
  <c r="B43" s="1"/>
  <c r="B23"/>
  <c r="B24"/>
  <c r="B14"/>
  <c r="B12"/>
  <c r="B11"/>
  <c r="B10"/>
  <c r="B9"/>
  <c r="B7"/>
  <c r="B6"/>
  <c r="B4"/>
  <c r="B3" s="1"/>
  <c r="L14" i="118"/>
  <c r="B45" i="70"/>
  <c r="B63"/>
  <c r="B16" i="118"/>
  <c r="C9"/>
  <c r="C11"/>
  <c r="D6"/>
  <c r="D7"/>
  <c r="D5"/>
  <c r="D16"/>
  <c r="B15"/>
  <c r="D15"/>
  <c r="E15"/>
  <c r="F15"/>
  <c r="G15"/>
  <c r="H15"/>
  <c r="I15"/>
  <c r="C15"/>
  <c r="B11"/>
  <c r="D11"/>
  <c r="E11"/>
  <c r="F11"/>
  <c r="G11"/>
  <c r="H11"/>
  <c r="I11"/>
  <c r="I17"/>
  <c r="H17"/>
  <c r="G17"/>
  <c r="F17"/>
  <c r="E17"/>
  <c r="C17"/>
  <c r="B17"/>
  <c r="I16"/>
  <c r="I18"/>
  <c r="H16"/>
  <c r="G16"/>
  <c r="F16"/>
  <c r="E16"/>
  <c r="E18"/>
  <c r="B7"/>
  <c r="E7"/>
  <c r="F7"/>
  <c r="G7"/>
  <c r="H7"/>
  <c r="I7"/>
  <c r="C7"/>
  <c r="J17"/>
  <c r="J16"/>
  <c r="B65" i="70"/>
  <c r="L6" i="118"/>
  <c r="B25" i="12"/>
  <c r="B24"/>
  <c r="G18" i="118"/>
  <c r="H18"/>
  <c r="B18"/>
  <c r="J18"/>
  <c r="F18"/>
  <c r="C16"/>
  <c r="C18"/>
  <c r="D17"/>
  <c r="D18"/>
  <c r="L17"/>
  <c r="L13"/>
  <c r="L15"/>
  <c r="L5"/>
  <c r="L7"/>
  <c r="L9"/>
  <c r="L11"/>
  <c r="L16"/>
  <c r="L18"/>
  <c r="B17" i="70" l="1"/>
  <c r="B64"/>
  <c r="B66" s="1"/>
</calcChain>
</file>

<file path=xl/connections.xml><?xml version="1.0" encoding="utf-8"?>
<connections xmlns="http://schemas.openxmlformats.org/spreadsheetml/2006/main">
  <connection id="1" name="Verbinding9" type="1" refreshedVersion="3" savePassword="1">
    <dbPr connection="DRIVER={Microsoft ODBC Driver for Oracle};UID=fritzkijk;PWD=fritzkijk;ConnectString=vwspr9;" command="SELECT FINTOTAAL.RMT_RAPPORTAGEJAAR, FINTOTAAL.RMT_RAPPORTAGENR, FRZ_HOOFDSTUKKEN.HOOFDSTUKNR, FRZ_SECTOREN.SECTORNR, FRZ_RAPPORTAGEMOMENTEN.TITEL, FRZ_FINANCIERINGSSUBBRONNEN.SUBBRONNR, FRZ_DEELSECTOREN.DEELSECTORNR, FINTOTAAL.JAAR, FINTOTAAL.TOTAALBEDRAG, FRZ_SECTORCLUSTERS.SECTORCLUSTERNR, FRZ_DEELSECTOREN.NAAM, FRZ_FINANCIERINGSSUBBRONNEN.NAAM, FRZ_HOOFDSTUKKEN.NAAM, FRZ_SECTORCLUSTERS.NAAM, FRZ_SECTOREN.NAAM_x000d__x000a_FROM FRITZKIJK.FINTOTAAL FINTOTAAL, FRITZ.FRZ_DEELSECTOREN FRZ_DEELSECTOREN, FRITZ.FRZ_FINANCIERINGSSUBBRONNEN FRZ_FINANCIERINGSSUBBRONNEN, FRITZ.FRZ_HOOFDSTUKKEN FRZ_HOOFDSTUKKEN, FRITZ.FRZ_RAPPORTAGEMOMENTEN FRZ_RAPPORTAGEMOMENTEN, FRITZ.FRZ_SECTORCLUSTERS FRZ_SECTORCLUSTERS, FRITZ.FRZ_SECTOREN FRZ_SECTOREN_x000d__x000a_WHERE FINTOTAAL.RMT_RAPPORTAGEJAAR = FRZ_RAPPORTAGEMOMENTEN.RAPPORTAGEJAAR AND FINTOTAAL.RMT_RAPPORTAGENR = FRZ_RAPPORTAGEMOMENTEN.RAPPORTAGENR AND FINTOTAAL.DSC_ID = FRZ_DEELSECTOREN.ID AND FINTOTAAL.FSB_FBR_BRONNR = FRZ_FINANCIERINGSSUBBRONNEN.FBR_BRONNR AND FRZ_DEELSECTOREN.SCR_ID = FRZ_SECTOREN.ID AND FINTOTAAL.FSB_SUBBRONNR = FRZ_FINANCIERINGSSUBBRONNEN.SUBBRONNR AND FRZ_SECTOREN.SCC_ID = FRZ_SECTORCLUSTERS.ID AND FRZ_SECTOREN.HFD_ID = FRZ_HOOFDSTUKKEN.ID AND ((FINTOTAAL.TOTAALBEDRAG&lt;&gt;0))"/>
  </connection>
</connections>
</file>

<file path=xl/sharedStrings.xml><?xml version="1.0" encoding="utf-8"?>
<sst xmlns="http://schemas.openxmlformats.org/spreadsheetml/2006/main" count="846" uniqueCount="598">
  <si>
    <t>N</t>
  </si>
  <si>
    <t>T</t>
  </si>
  <si>
    <t>Zorgverzekeringswet (Zvw)</t>
  </si>
  <si>
    <t>Eerstelijnszorg</t>
  </si>
  <si>
    <t>Ziekenvervoer</t>
  </si>
  <si>
    <t>Genees- en hulpmiddelen</t>
  </si>
  <si>
    <t>Geneeskundige geestelijke gezondheidszorg</t>
  </si>
  <si>
    <t>Persoonsgebonden budgetten</t>
  </si>
  <si>
    <t>MEE-instellingen</t>
  </si>
  <si>
    <t>Begrotingsgefinancierde BKZ-uitgaven</t>
  </si>
  <si>
    <t xml:space="preserve">Wtcg </t>
  </si>
  <si>
    <t>Beleidsmatige mutaties</t>
  </si>
  <si>
    <t>Totaal mutaties</t>
  </si>
  <si>
    <t xml:space="preserve">Eerstelijnszorg </t>
  </si>
  <si>
    <t>Dyslexie</t>
  </si>
  <si>
    <t xml:space="preserve">Ziekenvervoer </t>
  </si>
  <si>
    <t>Grensoverschrijdende zorg</t>
  </si>
  <si>
    <t>Preventieve zorg (Rijksvaccinatieprogramma)</t>
  </si>
  <si>
    <t>Extramurale zorg</t>
  </si>
  <si>
    <t>Dagbesteding en vervoer</t>
  </si>
  <si>
    <t>Mee-instellingen</t>
  </si>
  <si>
    <t>Loon- en prijsbijstelling</t>
  </si>
  <si>
    <t>Eigen risico Zvw</t>
  </si>
  <si>
    <t>Eigen bijdrage Zvw</t>
  </si>
  <si>
    <t>Overige ontvangsten</t>
  </si>
  <si>
    <t>B</t>
  </si>
  <si>
    <t>Opleidingen</t>
  </si>
  <si>
    <t>Multidisciplinaire zorgverlening</t>
  </si>
  <si>
    <t>Gehandicaptenzorg</t>
  </si>
  <si>
    <t>IVF</t>
  </si>
  <si>
    <t>Eigen bijdrage AWBZ</t>
  </si>
  <si>
    <t>Overige mutaties</t>
  </si>
  <si>
    <t xml:space="preserve">Caribisch Nederland </t>
  </si>
  <si>
    <t>Mee- en tegenvallers</t>
  </si>
  <si>
    <t>Nominaal en onverdeeld</t>
  </si>
  <si>
    <t>Begrotingsgefinancierde uitgaven</t>
  </si>
  <si>
    <t>Ontvangsten</t>
  </si>
  <si>
    <t>Mutatie in de netto-Zvw-uitgaven</t>
  </si>
  <si>
    <t>Mutatie in de netto-begrotingsgefinancierde-uitgaven</t>
  </si>
  <si>
    <t>Totaal</t>
  </si>
  <si>
    <t>Nominale ontwikkeling</t>
  </si>
  <si>
    <t>Geestelijke gezondheidszorg</t>
  </si>
  <si>
    <t>Zvw</t>
  </si>
  <si>
    <t>Omschrijving</t>
  </si>
  <si>
    <t>Premiegefinancierd</t>
  </si>
  <si>
    <t>waarvan Zvw</t>
  </si>
  <si>
    <t>Begrotingsgefinancierd</t>
  </si>
  <si>
    <t>M</t>
  </si>
  <si>
    <t>Overige</t>
  </si>
  <si>
    <t>Mutatie in de netto-begrotingsgefinancierde BKZ-uitgaven</t>
  </si>
  <si>
    <r>
      <t xml:space="preserve">Overige </t>
    </r>
    <r>
      <rPr>
        <vertAlign val="superscript"/>
        <sz val="8"/>
        <color indexed="8"/>
        <rFont val="Verdana"/>
        <family val="2"/>
      </rPr>
      <t>2</t>
    </r>
  </si>
  <si>
    <t>IJklijnmutaties</t>
  </si>
  <si>
    <t>Prijs nationale bestedingen (pNB)</t>
  </si>
  <si>
    <t>Zvw-uitgaven</t>
  </si>
  <si>
    <r>
      <t xml:space="preserve">Overig </t>
    </r>
    <r>
      <rPr>
        <vertAlign val="superscript"/>
        <sz val="8"/>
        <color indexed="8"/>
        <rFont val="Verdana"/>
        <family val="2"/>
      </rPr>
      <t>1</t>
    </r>
  </si>
  <si>
    <t xml:space="preserve">BKZ-ontvangsten </t>
  </si>
  <si>
    <t xml:space="preserve">Netto-BKZ-uitgaven </t>
  </si>
  <si>
    <t>BKZ-uitgaven en -ontvangsten actuele VWS-stand</t>
  </si>
  <si>
    <t>Indicatie</t>
  </si>
  <si>
    <t>eenheid</t>
  </si>
  <si>
    <t>nvt</t>
  </si>
  <si>
    <t>Gebruik</t>
  </si>
  <si>
    <t>Persoonsgebonden budgetten (pgb)</t>
  </si>
  <si>
    <t>Zorg in natura (eigen-bijdrageplichtig CAK)</t>
  </si>
  <si>
    <t>Volume (productie)</t>
  </si>
  <si>
    <t>- waarvan met een indicatie voor zorg met verblijf</t>
  </si>
  <si>
    <t>- waarvan indicatie voor zorg zonder verblijf</t>
  </si>
  <si>
    <t>1 mln.</t>
  </si>
  <si>
    <t>Eenheid</t>
  </si>
  <si>
    <t>Algemeen</t>
  </si>
  <si>
    <t>%</t>
  </si>
  <si>
    <t>Totale bevolking</t>
  </si>
  <si>
    <t>Zorgverzekering</t>
  </si>
  <si>
    <t>Gemiddelde nominale premie</t>
  </si>
  <si>
    <t>aantal</t>
  </si>
  <si>
    <t>Toegestane instroom huisartsenopleiding</t>
  </si>
  <si>
    <t xml:space="preserve">% </t>
  </si>
  <si>
    <t>Bronnen:</t>
  </si>
  <si>
    <t>3: CPB</t>
  </si>
  <si>
    <t>4: Vektis</t>
  </si>
  <si>
    <t>(bedrag)</t>
  </si>
  <si>
    <t>(%)</t>
  </si>
  <si>
    <t>Overheve- lingen</t>
  </si>
  <si>
    <t>Groei gecorr. voor overh.</t>
  </si>
  <si>
    <t xml:space="preserve">Zorgverzekeringswet </t>
  </si>
  <si>
    <t>b</t>
  </si>
  <si>
    <t>Overheveling fertiliteitshormonen</t>
  </si>
  <si>
    <t>Overheveling trombosediensten</t>
  </si>
  <si>
    <t xml:space="preserve"> - waarvan zorg met verblijf</t>
  </si>
  <si>
    <t>Beschikbaarheidbijdrage opleidingen Zvw</t>
  </si>
  <si>
    <t>Beschikbaarheidbijdrage academische zorg</t>
  </si>
  <si>
    <t>Ontwerpbegroting</t>
  </si>
  <si>
    <t>Overige gezondheidszorg</t>
  </si>
  <si>
    <t>Doelmatiger Zorginkoop AWBZ</t>
  </si>
  <si>
    <r>
      <t xml:space="preserve">2010 </t>
    </r>
    <r>
      <rPr>
        <vertAlign val="superscript"/>
        <sz val="8"/>
        <rFont val="Verdana"/>
        <family val="2"/>
      </rPr>
      <t>1</t>
    </r>
  </si>
  <si>
    <t>Uitgaven</t>
  </si>
  <si>
    <t>Bruto-BKZ-uitgaven</t>
  </si>
  <si>
    <t>Bruto-uitgaven</t>
  </si>
  <si>
    <t>Netto-uitgaven</t>
  </si>
  <si>
    <t>Tabel 6 Verticale ontwikkeling van de BKZ-uitgaven en -ontvangsten (bedragen x € 1 miljoen)</t>
  </si>
  <si>
    <t>MEE-instellingen: MEE-Nederland</t>
  </si>
  <si>
    <t xml:space="preserve">Verzekerden met een collectieve verzekering </t>
  </si>
  <si>
    <t>Werkzame tandartsen</t>
  </si>
  <si>
    <t>Werkzame verloskundigen</t>
  </si>
  <si>
    <t>Werkzame fysiotherapeuten</t>
  </si>
  <si>
    <t>Medisch specialistische zorginstellingen</t>
  </si>
  <si>
    <t>Dagopnames</t>
  </si>
  <si>
    <t>Verpleegdagen</t>
  </si>
  <si>
    <t>1) 199299012 - Letsel (excl heupfractuur) | Diagnostisch (zwaar)/ Therapeutisch licht | Letsel overig</t>
  </si>
  <si>
    <t>2) 199299028 - Letsel (excl heupfractuur) | Licht ambulant | Letsel overig</t>
  </si>
  <si>
    <t>3) 140301007 - Nierinsufficientie | Chronisch | Hemodialyse in centrum/ zkhs | Niet klin | Dialyse 1-3 | Urogenitaal nierinsufficientie</t>
  </si>
  <si>
    <t>5) 029499039 - Licht ambulant | Nieuwv maligne huid/premaligne dermatose</t>
  </si>
  <si>
    <t xml:space="preserve">1-2: CBS </t>
  </si>
  <si>
    <r>
      <rPr>
        <i/>
        <sz val="8"/>
        <rFont val="Verdana"/>
        <family val="2"/>
      </rPr>
      <t xml:space="preserve">16: KNMG, Aantal geregistreerde specialisten/profielartsen op peildatum 31 december van het jaar ( </t>
    </r>
    <r>
      <rPr>
        <i/>
        <u/>
        <sz val="8"/>
        <rFont val="Verdana"/>
        <family val="2"/>
      </rPr>
      <t>http://knmg.artsennet.nl/Opleiding-en-Registratie/RGS-1/Aantallen/Overzicht-aantal-geregistreerde-specialistenprofielartsen.htm )</t>
    </r>
  </si>
  <si>
    <t>Financieringsmutatie</t>
  </si>
  <si>
    <t>a</t>
  </si>
  <si>
    <t>c=a+b</t>
  </si>
  <si>
    <t>Eigen betalingen Zvw</t>
  </si>
  <si>
    <t>Zvw totaal</t>
  </si>
  <si>
    <t xml:space="preserve">Begroting </t>
  </si>
  <si>
    <t>w.v. netto BKZ</t>
  </si>
  <si>
    <t>Saldo</t>
  </si>
  <si>
    <t>Zorgverzekeringsfonds</t>
  </si>
  <si>
    <t xml:space="preserve">- Uitkering aan verzekeraars </t>
  </si>
  <si>
    <t>- Rechtstreekse uitgaven Zvf</t>
  </si>
  <si>
    <t>Inkomsten</t>
  </si>
  <si>
    <t>- Inkomensafhankelijke bijdrage</t>
  </si>
  <si>
    <t>- Rijksbijdrage kinderen</t>
  </si>
  <si>
    <t xml:space="preserve">Saldo </t>
  </si>
  <si>
    <t>Individuele verzekeraars</t>
  </si>
  <si>
    <t xml:space="preserve">Uitgaven </t>
  </si>
  <si>
    <t xml:space="preserve">- Uitgaven zorg </t>
  </si>
  <si>
    <t>- Beheerskosten/saldo</t>
  </si>
  <si>
    <t xml:space="preserve">- Uitkering van Zvf </t>
  </si>
  <si>
    <t>- Nominale premie/eigen risico/eigen bijdragen</t>
  </si>
  <si>
    <t>- Zorgaanspraken en subsidies</t>
  </si>
  <si>
    <t>- Beheerskosten</t>
  </si>
  <si>
    <t>- Procentuele premie</t>
  </si>
  <si>
    <t>- Eigen bijdragen</t>
  </si>
  <si>
    <t>- BIKK</t>
  </si>
  <si>
    <t>- Overig</t>
  </si>
  <si>
    <t>Procentuele premie (in %)</t>
  </si>
  <si>
    <t>Inkomensafhankelijke bijdrage regulier (in %)</t>
  </si>
  <si>
    <t>Inkomensafhankelijke bijdrage laag (in %)</t>
  </si>
  <si>
    <t>Nominale premie (jaarbedrag in €)</t>
  </si>
  <si>
    <t>12,5 </t>
  </si>
  <si>
    <t>10,9 </t>
  </si>
  <si>
    <t>2,4 </t>
  </si>
  <si>
    <t>Wijkverpleging</t>
  </si>
  <si>
    <t>Kapitaallasten (nacalculatie)</t>
  </si>
  <si>
    <t>Binnen contracteerruimte</t>
  </si>
  <si>
    <t>Overige Wlz-zorg</t>
  </si>
  <si>
    <t>Volledig pakket thuis</t>
  </si>
  <si>
    <t>Budget na afschaffing Wtcg en CER</t>
  </si>
  <si>
    <t>Transitie hervorming langdurige zorg</t>
  </si>
  <si>
    <t>Werelddekking</t>
  </si>
  <si>
    <t>Wlz</t>
  </si>
  <si>
    <t>Voorwaardelijke toelating geneeskundige zorg</t>
  </si>
  <si>
    <t>Subsidieregeling abortusklinieken</t>
  </si>
  <si>
    <t>BKZ stand ontwerpbegroting 2015</t>
  </si>
  <si>
    <t>Onderschrijding BKZ</t>
  </si>
  <si>
    <r>
      <rPr>
        <i/>
        <vertAlign val="superscript"/>
        <sz val="8"/>
        <color indexed="8"/>
        <rFont val="Verdana"/>
        <family val="2"/>
      </rPr>
      <t>1</t>
    </r>
    <r>
      <rPr>
        <i/>
        <sz val="8"/>
        <color indexed="8"/>
        <rFont val="Verdana"/>
        <family val="2"/>
      </rPr>
      <t xml:space="preserve"> Als gevolg van afronding kan de som der delen afwijken van het totaal.</t>
    </r>
  </si>
  <si>
    <t>Kadertoets BKZ ontwerpbegroting 2015</t>
  </si>
  <si>
    <t>jaren</t>
  </si>
  <si>
    <t>euro</t>
  </si>
  <si>
    <t>Personen met contact met huisarts in 1 jaar</t>
  </si>
  <si>
    <t>Personen met contact met tandarts in 1 jaar</t>
  </si>
  <si>
    <t>Personen met contact met specialist in 1 jaar</t>
  </si>
  <si>
    <t>1.980 </t>
  </si>
  <si>
    <t>Tweede lijn vrijgevestigde zorgaanbieder</t>
  </si>
  <si>
    <t>6: VWS</t>
  </si>
  <si>
    <r>
      <t xml:space="preserve">2013 </t>
    </r>
    <r>
      <rPr>
        <vertAlign val="superscript"/>
        <sz val="8"/>
        <color indexed="9"/>
        <rFont val="Verdana"/>
        <family val="2"/>
      </rPr>
      <t>1</t>
    </r>
  </si>
  <si>
    <t>Bijstelling BKZ</t>
  </si>
  <si>
    <t>Aantal personen jonger dan 18 jaar met een indicatie jeugd-AWBZ</t>
  </si>
  <si>
    <t>Aantal personen jonger dan 18 jaar met een indicatie jeugd-Ggz</t>
  </si>
  <si>
    <t>Wmo: www.monitorlangdurigezorg.nl</t>
  </si>
  <si>
    <t>Mutatie Wtcg</t>
  </si>
  <si>
    <t>Mutatie zorgopleidingen</t>
  </si>
  <si>
    <t>Mutatie loon- en prijs</t>
  </si>
  <si>
    <t>Zorgopleidingen</t>
  </si>
  <si>
    <t>BKZ-uigaven en -ontvangsten stand VWS-jaarverslagen</t>
  </si>
  <si>
    <r>
      <t>Tabel 5 Horizontale ontwikkeling van de BKZ-uitgaven en -ontvangsten per sector (bedragen x € 1 miljard)</t>
    </r>
    <r>
      <rPr>
        <b/>
        <vertAlign val="superscript"/>
        <sz val="8"/>
        <color indexed="9"/>
        <rFont val="Verdana"/>
        <family val="2"/>
      </rPr>
      <t>1</t>
    </r>
  </si>
  <si>
    <t>Aantal cliënten tot 21 jaar gesloten jeugdzorg</t>
  </si>
  <si>
    <t>Tweedelijnszorg</t>
  </si>
  <si>
    <t>Brutering pgb</t>
  </si>
  <si>
    <r>
      <t xml:space="preserve">2014 </t>
    </r>
    <r>
      <rPr>
        <vertAlign val="superscript"/>
        <sz val="8"/>
        <color indexed="9"/>
        <rFont val="Verdana"/>
        <family val="2"/>
      </rPr>
      <t>1</t>
    </r>
  </si>
  <si>
    <t>Bevolking naar leeftijd op 1 januari jonger dan 20</t>
  </si>
  <si>
    <t>Bevolking naar leeftijd op 1 januari 20 tot 65</t>
  </si>
  <si>
    <t>Bevolking naar leeftijd op 1 januari 65+</t>
  </si>
  <si>
    <t>Levensverwachting mannen bij 66 jaar op 31-12</t>
  </si>
  <si>
    <t>Levensverwachting vrouwen bij 66 jaar op 31-12</t>
  </si>
  <si>
    <t>personen</t>
  </si>
  <si>
    <t xml:space="preserve">Gem. aantal contacten per persoon met huisarts </t>
  </si>
  <si>
    <t>per jaar</t>
  </si>
  <si>
    <t xml:space="preserve">Gem. aantal contacten per persoon met tandarts </t>
  </si>
  <si>
    <t>Zorgaanbieders MSZ waarvan</t>
  </si>
  <si>
    <t>Algemene ziekenhuizen</t>
  </si>
  <si>
    <t>Universitaire Medische Centra</t>
  </si>
  <si>
    <t>Categorale instellingen</t>
  </si>
  <si>
    <r>
      <rPr>
        <i/>
        <sz val="8"/>
        <rFont val="Verdana"/>
        <family val="2"/>
      </rPr>
      <t xml:space="preserve">ZBC </t>
    </r>
    <r>
      <rPr>
        <i/>
        <sz val="8"/>
        <color indexed="8"/>
        <rFont val="Verdana"/>
        <family val="2"/>
      </rPr>
      <t>(actief in A- en/of B segment)</t>
    </r>
  </si>
  <si>
    <t xml:space="preserve">Gemiddeld aantal contacten p.p. met specialist </t>
  </si>
  <si>
    <t>1) 199299012 - Letsel</t>
  </si>
  <si>
    <t>2) 199299028 - Letsel</t>
  </si>
  <si>
    <t>3) 140301007 - Nierinsufficientie</t>
  </si>
  <si>
    <t xml:space="preserve">Spoedeisende ambulance-inzetten </t>
  </si>
  <si>
    <t>Openbare apotheken</t>
  </si>
  <si>
    <t>Gem. aantal voorschriften geneesmiddelen p.p.</t>
  </si>
  <si>
    <t>Generieke verstrekkingen naar voorschrift</t>
  </si>
  <si>
    <t>Generieke verstrekkingen naar kosten</t>
  </si>
  <si>
    <t>Personen dat vergoede hulpmiddelen gebruikt</t>
  </si>
  <si>
    <t>&gt;9.000</t>
  </si>
  <si>
    <t>Eerstelijns psychologische zorgverlener</t>
  </si>
  <si>
    <t>Tweede lijn gebudgetteerde zorgaanbieder</t>
  </si>
  <si>
    <t>Tweede lijn niet-gebudgetteerde instellingen</t>
  </si>
  <si>
    <t>30-35</t>
  </si>
  <si>
    <r>
      <rPr>
        <i/>
        <vertAlign val="superscript"/>
        <sz val="8"/>
        <rFont val="Verdana"/>
        <family val="2"/>
      </rPr>
      <t>1</t>
    </r>
    <r>
      <rPr>
        <i/>
        <sz val="8"/>
        <rFont val="Verdana"/>
        <family val="2"/>
      </rPr>
      <t xml:space="preserve"> Een aantal cijfers is nog niet beschikbaar. </t>
    </r>
  </si>
  <si>
    <t>18 en 19: CBS, Statline (http://statline.cbs.nl/StatWeb/publication/?VW=T&amp;DM=SLNL&amp;PA=71858NED&amp;D1=2,6&amp;D2=0&amp;D3=0&amp;D4=0&amp;D5=(l-3)-l&amp;HD=140624-1146&amp;HDR=G1,G2,G3,G4&amp;STB=T)</t>
  </si>
  <si>
    <t xml:space="preserve">23: Vektis
</t>
  </si>
  <si>
    <t>25 - 28: Stichting Farmaceutische Kengetallen</t>
  </si>
  <si>
    <t>29: Zorginstituut Nederland</t>
  </si>
  <si>
    <t>Waarvan transitiebedrag</t>
  </si>
  <si>
    <t>- Overige baten/statistisch</t>
  </si>
  <si>
    <t>Vermogenssaldo 2014</t>
  </si>
  <si>
    <r>
      <rPr>
        <i/>
        <vertAlign val="superscript"/>
        <sz val="8"/>
        <color indexed="8"/>
        <rFont val="Verdana"/>
        <family val="2"/>
      </rPr>
      <t>1</t>
    </r>
    <r>
      <rPr>
        <i/>
        <sz val="8"/>
        <color indexed="8"/>
        <rFont val="Verdana"/>
        <family val="2"/>
      </rPr>
      <t xml:space="preserve"> Als gevolg van afronding kan de som der delen afwijken van het totaal.</t>
    </r>
  </si>
  <si>
    <t>Tabel 18 Premieoverzicht</t>
  </si>
  <si>
    <t>Hoofdlijnenakkoord (prijspeil 2011)</t>
  </si>
  <si>
    <t>Loon- en prijsbijstelling (tranche 2012)</t>
  </si>
  <si>
    <t>Loon- en prijsbijstelling (tranche 2013)</t>
  </si>
  <si>
    <t>Overheveling AWBZ naar Zvw</t>
  </si>
  <si>
    <t>Technische mutaties</t>
  </si>
  <si>
    <t xml:space="preserve">Correctie aandeel medisch specialisten in loondienst </t>
  </si>
  <si>
    <t>Nieuw middel tegen melanoom</t>
  </si>
  <si>
    <t>Beschikbaarheidbijdragen</t>
  </si>
  <si>
    <t>Darmkankerscreening</t>
  </si>
  <si>
    <t>Overheveling dure geneesmiddelen</t>
  </si>
  <si>
    <t>Overheveling Fonds Ziekenhuisopleidingen (FZO)</t>
  </si>
  <si>
    <t>Overheveling beschikbaarheidbijdrage kapitaallasten academische zorg</t>
  </si>
  <si>
    <t xml:space="preserve">Loon- en prijsbijstelling (tranche 2013)                                                                                  </t>
  </si>
  <si>
    <t xml:space="preserve">Loon- en prijsbijstelling (tranche 2014)                                                                                  </t>
  </si>
  <si>
    <t>Actueel kader Convenant / Onderhandelaarsresultaat</t>
  </si>
  <si>
    <t>AWBZ-financiering (verkeerde bed)</t>
  </si>
  <si>
    <r>
      <t>Tabel 1 Samenstelling van de bruto-BKZ-uitgaven en -ontvangsten naar financieringsbron (bedragen x € 1 miljard)</t>
    </r>
    <r>
      <rPr>
        <b/>
        <vertAlign val="superscript"/>
        <sz val="8"/>
        <color indexed="9"/>
        <rFont val="Verdana"/>
        <family val="2"/>
      </rPr>
      <t>1</t>
    </r>
  </si>
  <si>
    <t>waarvan eigen bijdrage Zvw</t>
  </si>
  <si>
    <t>waarvan Wlz</t>
  </si>
  <si>
    <r>
      <t>waarvan overig begrotingsgefinancierd</t>
    </r>
    <r>
      <rPr>
        <vertAlign val="superscript"/>
        <sz val="8"/>
        <color indexed="8"/>
        <rFont val="Verdana"/>
        <family val="2"/>
      </rPr>
      <t>2</t>
    </r>
  </si>
  <si>
    <t>waarvan eigen bijdrage Wlz</t>
  </si>
  <si>
    <t>Netto-BKZ-uitgaven stand jaarverslag 2015</t>
  </si>
  <si>
    <t>Bruto-BKZ-uitgaven stand jaarverslag 2015</t>
  </si>
  <si>
    <t>BKZ-ontvangsten stand jaarverslag 2015</t>
  </si>
  <si>
    <t>Wet langdurige zorg</t>
  </si>
  <si>
    <r>
      <t>Tabel 3 Ontwikkeling van het BKZ en de netto-BKZ-uitgaven 2015 (bedragen x € 1 miljoen)</t>
    </r>
    <r>
      <rPr>
        <b/>
        <sz val="8"/>
        <color indexed="9"/>
        <rFont val="Calibri"/>
        <family val="2"/>
      </rPr>
      <t>¹</t>
    </r>
  </si>
  <si>
    <t>BKZ stand jaarverslag 2015</t>
  </si>
  <si>
    <t>Bron: VWS, gegevens Zorginstituut Nederland over (voorlopige) financieringslasten Zvw en Wlz en NZa-gegevens over de productieafspraken en voorlopige realisatiegegevens.</t>
  </si>
  <si>
    <t>Tabel 4 Kadertoets Budgettair Kader Zorg 2015 (bedragen x € 1 miljoen; -/- is saldoverbeterend)</t>
  </si>
  <si>
    <r>
      <t>Mutatie 1</t>
    </r>
    <r>
      <rPr>
        <i/>
        <vertAlign val="superscript"/>
        <sz val="8"/>
        <rFont val="Verdana"/>
        <family val="2"/>
      </rPr>
      <t>e</t>
    </r>
    <r>
      <rPr>
        <i/>
        <sz val="8"/>
        <rFont val="Verdana"/>
        <family val="2"/>
      </rPr>
      <t xml:space="preserve"> suppletoire begroting 2015</t>
    </r>
  </si>
  <si>
    <r>
      <t>Kadertoets BKZ 1</t>
    </r>
    <r>
      <rPr>
        <b/>
        <vertAlign val="superscript"/>
        <sz val="8"/>
        <rFont val="Verdana"/>
        <family val="2"/>
      </rPr>
      <t>e</t>
    </r>
    <r>
      <rPr>
        <b/>
        <sz val="8"/>
        <rFont val="Verdana"/>
        <family val="2"/>
      </rPr>
      <t xml:space="preserve"> suppletoire begroting 2015</t>
    </r>
  </si>
  <si>
    <t>Mutatie ontwerpbegroting 2016</t>
  </si>
  <si>
    <t>Kadertoets BKZ ontwerpbegroting 2016</t>
  </si>
  <si>
    <r>
      <t>Mutatie 2</t>
    </r>
    <r>
      <rPr>
        <vertAlign val="superscript"/>
        <sz val="8"/>
        <rFont val="Verdana"/>
        <family val="2"/>
      </rPr>
      <t>e</t>
    </r>
    <r>
      <rPr>
        <sz val="8"/>
        <rFont val="Verdana"/>
        <family val="2"/>
      </rPr>
      <t xml:space="preserve"> suppletoire begroting 2015</t>
    </r>
  </si>
  <si>
    <r>
      <t>Kadertoets BKZ 2</t>
    </r>
    <r>
      <rPr>
        <b/>
        <vertAlign val="superscript"/>
        <sz val="8"/>
        <rFont val="Verdana"/>
        <family val="2"/>
      </rPr>
      <t>e</t>
    </r>
    <r>
      <rPr>
        <b/>
        <sz val="8"/>
        <rFont val="Verdana"/>
        <family val="2"/>
      </rPr>
      <t xml:space="preserve"> suppletoire begroting 2015</t>
    </r>
  </si>
  <si>
    <t>Mutatie jaarverslag 2015</t>
  </si>
  <si>
    <t>Kadertoets BKZ jaarverslag 2015</t>
  </si>
  <si>
    <t xml:space="preserve">Nominaal en onverdeeld </t>
  </si>
  <si>
    <t>Wet langdurige zorg (Wlz)</t>
  </si>
  <si>
    <t>Ouderenzorg</t>
  </si>
  <si>
    <t>Langdurige ggz</t>
  </si>
  <si>
    <t>Overige binnen contracteerruimte</t>
  </si>
  <si>
    <t>Buiten contracteerruimte</t>
  </si>
  <si>
    <t xml:space="preserve">Beheerskosten </t>
  </si>
  <si>
    <t xml:space="preserve">Nominaal en onverdeeld  </t>
  </si>
  <si>
    <t>Netto-BKZ-uitgaven ontwerpbegroting 2015</t>
  </si>
  <si>
    <t>Extra benodigde inzet ZN (pgb)</t>
  </si>
  <si>
    <t>Extra benodigde inzet ZN (Wlz)</t>
  </si>
  <si>
    <t>Correctie beschermd wonen ggz-c</t>
  </si>
  <si>
    <t>Bruto-BKZ-uitgaven jaarverslag 2015</t>
  </si>
  <si>
    <t>BKZ-ontvangsten jaarverslag 2015</t>
  </si>
  <si>
    <t>Netto-BKZ-uitgaven jaarverslag 2015</t>
  </si>
  <si>
    <r>
      <rPr>
        <i/>
        <vertAlign val="superscript"/>
        <sz val="8"/>
        <rFont val="Verdana"/>
        <family val="2"/>
      </rPr>
      <t xml:space="preserve">1 </t>
    </r>
    <r>
      <rPr>
        <i/>
        <sz val="8"/>
        <rFont val="Verdana"/>
        <family val="2"/>
      </rPr>
      <t>Door afronding kan de som van de delen afwijken van het totaal.</t>
    </r>
  </si>
  <si>
    <t>Zvw-uitgaven ontwerpbegroting 2015</t>
  </si>
  <si>
    <t>Zvw-ontvangsten ontwerpbegroting 2015</t>
  </si>
  <si>
    <t>Zvw-ontvangsten jaarverslag 2015</t>
  </si>
  <si>
    <t>Netto-Zvw-uitgaven ontwerpbegroting 2015</t>
  </si>
  <si>
    <t>Netto-Zvw-uitgaven jaarverslag 2015</t>
  </si>
  <si>
    <t>Tarieven tandheelkunde</t>
  </si>
  <si>
    <t>P&amp;M-intensivering beleidsbrief Kwaliteit Loont</t>
  </si>
  <si>
    <t>Kasschuif groeiruimte care</t>
  </si>
  <si>
    <t>Vrijval CIZ</t>
  </si>
  <si>
    <t>Groeiruimte Wmo 2015</t>
  </si>
  <si>
    <t>Pgb-tekort Wlz wegens hogere toestroom</t>
  </si>
  <si>
    <t>Ruimte abortusklinieken</t>
  </si>
  <si>
    <t>Herverdelingseffecten Zvw</t>
  </si>
  <si>
    <t>Dekking problematiek jeugd</t>
  </si>
  <si>
    <t>Dekking uitgaven SVB pgb's</t>
  </si>
  <si>
    <t>Herverdelingseffecten Wlz w.v. begroting</t>
  </si>
  <si>
    <t>Vrijval tandartskosten, orthodontie, chronische voedselweigeringen</t>
  </si>
  <si>
    <t>Lpo tranche 2015</t>
  </si>
  <si>
    <t>Herijking budget Wmo</t>
  </si>
  <si>
    <t>Lpo Wmo</t>
  </si>
  <si>
    <t>Capaciteitsreductie gesloten jeugdzorg</t>
  </si>
  <si>
    <t>Dekking ophogen budget eerstelijnsverblijf</t>
  </si>
  <si>
    <t>Ophogen budget eerstelijnsverblijf</t>
  </si>
  <si>
    <t>Ambulantiseringsschuif ggz</t>
  </si>
  <si>
    <t>Passend onderwijs</t>
  </si>
  <si>
    <t>Wlz-uitgaven ontwerpbegroting 2015</t>
  </si>
  <si>
    <t>Uitstel overgang eerstelijnsverblijf naar Zvw</t>
  </si>
  <si>
    <t>Wlz uitvoeringskosten</t>
  </si>
  <si>
    <t>Kosten SVB pgb trekkingsrechten</t>
  </si>
  <si>
    <t>Onderuitputting contracteerruimte Wlz</t>
  </si>
  <si>
    <t>Technische en nominale mutaties</t>
  </si>
  <si>
    <t>Wlz-ontvangsten ontwerpbegroting 2015</t>
  </si>
  <si>
    <t>Eigen bijdrage Wlz</t>
  </si>
  <si>
    <t>Netto-Wlz-uitgaven ontwerpbegroting 2015</t>
  </si>
  <si>
    <t>Mutatie in de netto-Wlz-uitgaven</t>
  </si>
  <si>
    <t xml:space="preserve">Herverdelingseffecten Zvw </t>
  </si>
  <si>
    <t>Additionele ruimte geneesmiddelen</t>
  </si>
  <si>
    <t>Overheveling subsidieregeling kwaliteitsimpuls personeel ziekenhuiszorg</t>
  </si>
  <si>
    <t>Technische- en nominale mutaties</t>
  </si>
  <si>
    <t xml:space="preserve">Bron: VWS, gegevens Zorginstituut Nederland over (voorlopige) financieringslasten Zvw en Wlz en NZa-gegevens over de productieafspraken en voorlopige realisatiegegevens. </t>
  </si>
  <si>
    <t>Regulier gevestigde huisartsen</t>
  </si>
  <si>
    <t>Aantal cliënten geneeskundige ggz</t>
  </si>
  <si>
    <t>Aantal cliënten eerstelijns geneeskundige ggz</t>
  </si>
  <si>
    <t>Aantal cliënten tweedelijns geneeskundige ggz</t>
  </si>
  <si>
    <t>5: Nivel, Cijfers uit de registratie van huisartsen peiling januari 2014</t>
  </si>
  <si>
    <t>8: Nivel, Cijfers uit de registratie van verloskundigen peiling januari 2014</t>
  </si>
  <si>
    <t>Wlz-ontvangsten jaarverslag 2015</t>
  </si>
  <si>
    <t>Netto-Wlz-uitgaven jaarverslag 2015</t>
  </si>
  <si>
    <r>
      <t xml:space="preserve">Aantal personen 18+ met eigen-bijdrageplichtige zorg </t>
    </r>
    <r>
      <rPr>
        <i/>
        <sz val="8"/>
        <color indexed="8"/>
        <rFont val="Verdana"/>
        <family val="2"/>
      </rPr>
      <t>ultimo</t>
    </r>
    <r>
      <rPr>
        <sz val="8"/>
        <color indexed="8"/>
        <rFont val="Verdana"/>
        <family val="2"/>
      </rPr>
      <t xml:space="preserve"> verslagjaar:</t>
    </r>
  </si>
  <si>
    <r>
      <t xml:space="preserve"> - waarvan zorg zonder verblijf</t>
    </r>
    <r>
      <rPr>
        <vertAlign val="superscript"/>
        <sz val="8"/>
        <color indexed="8"/>
        <rFont val="Verdana"/>
        <family val="2"/>
      </rPr>
      <t>1</t>
    </r>
  </si>
  <si>
    <t>Aantal dagen ZZP geestelijke gezondheidszorg B</t>
  </si>
  <si>
    <t>Aantal dagen ZZP geestelijke gezondheidszorg C</t>
  </si>
  <si>
    <t>Aantal dagen ZZP verstandelijke handicap</t>
  </si>
  <si>
    <t>Aantal dagen ZZP (sterk gedragsgestoord) licht verstandelijke handicap</t>
  </si>
  <si>
    <t>Aantal dagen ZZP lichamelijke beperking</t>
  </si>
  <si>
    <t>Aantal dagen ZZP zintuiglijke beperking</t>
  </si>
  <si>
    <r>
      <t>Aantal dagen ZZP verpleging en verzorging</t>
    </r>
    <r>
      <rPr>
        <vertAlign val="superscript"/>
        <sz val="8"/>
        <color indexed="8"/>
        <rFont val="Verdana"/>
        <family val="2"/>
      </rPr>
      <t>2</t>
    </r>
  </si>
  <si>
    <r>
      <t>Aantal uren persoonlijke verzorging</t>
    </r>
    <r>
      <rPr>
        <vertAlign val="superscript"/>
        <sz val="8"/>
        <color indexed="8"/>
        <rFont val="Verdana"/>
        <family val="2"/>
      </rPr>
      <t>3</t>
    </r>
  </si>
  <si>
    <r>
      <t>Aantal uren verpleging</t>
    </r>
    <r>
      <rPr>
        <vertAlign val="superscript"/>
        <sz val="8"/>
        <color indexed="8"/>
        <rFont val="Verdana"/>
        <family val="2"/>
      </rPr>
      <t>3</t>
    </r>
  </si>
  <si>
    <t>Aantal uren begeleiding</t>
  </si>
  <si>
    <t>Aantal uren behandeling</t>
  </si>
  <si>
    <t>Aantal dagdelen dagactiviteiten extramurale cliënten</t>
  </si>
  <si>
    <t xml:space="preserve">Aantal dagen vpt geestelijke gezondheidszorg </t>
  </si>
  <si>
    <t>Aantal dagen vpt gehandicaptenzorg</t>
  </si>
  <si>
    <t>Aantal dagen vpt verpleging en verzorging</t>
  </si>
  <si>
    <t>Aantal cliënten MEE-organisaties</t>
  </si>
  <si>
    <t>Totaal aantal MEE-organisaties</t>
  </si>
  <si>
    <r>
      <t>Uren hulp bij huishouden totaal gefactureerd</t>
    </r>
    <r>
      <rPr>
        <vertAlign val="superscript"/>
        <sz val="8"/>
        <color indexed="8"/>
        <rFont val="Verdana"/>
        <family val="2"/>
      </rPr>
      <t>4</t>
    </r>
  </si>
  <si>
    <t>Aantal cliënten provinciale jeugdzorg</t>
  </si>
  <si>
    <t>n.n.b.</t>
  </si>
  <si>
    <t>Tabel 8 Verticale ontwikkeling van de Zvw-uitgaven en -ontvangsten (bedragen x € 1 miljoen)</t>
  </si>
  <si>
    <t>Actualisering Zvw-uitgaven (tabel 8A)</t>
  </si>
  <si>
    <t>Tabel 8A Actualisering Zvw-uitgaven (bedragen x € 1 miljoen)</t>
  </si>
  <si>
    <t>Tabel 11 Verticale ontwikkeling van de Wlz-uitgaven en -ontvangsten (bedragen x € 1 miljoen)</t>
  </si>
  <si>
    <t>Uitgaven ontwerpbegroting 2015</t>
  </si>
  <si>
    <t>Herverdelingseffecten Wmo 2015</t>
  </si>
  <si>
    <t xml:space="preserve">Overige </t>
  </si>
  <si>
    <t xml:space="preserve">Totaal mutaties </t>
  </si>
  <si>
    <r>
      <rPr>
        <i/>
        <vertAlign val="superscript"/>
        <sz val="8"/>
        <color indexed="8"/>
        <rFont val="Verdana"/>
        <family val="2"/>
      </rPr>
      <t>1</t>
    </r>
    <r>
      <rPr>
        <i/>
        <sz val="8"/>
        <color indexed="8"/>
        <rFont val="Verdana"/>
        <family val="2"/>
      </rPr>
      <t>Alleen de middelen die behoren tot het Budgettair Kader Zorg (BKZ) worden hier verantwoord</t>
    </r>
  </si>
  <si>
    <t>Uitgaven jaarverslag 2015</t>
  </si>
  <si>
    <t>Begrotingsgefinancierde-BKZ-uitgaven ontwerpbegroting 2015</t>
  </si>
  <si>
    <t>Mutatie subsidieregeling overgang integrale tarieven medisch-specialistische zorg</t>
  </si>
  <si>
    <t>Mutatie subsidieregeling abortusklinieken</t>
  </si>
  <si>
    <t>Mutatie overige</t>
  </si>
  <si>
    <t>Begrotingsgefinancierde-ontvangsten ontwerpbegroting 2015</t>
  </si>
  <si>
    <t>Begrotingsgefinancierde-BKZ-ontvangsten ontwerpbegroting 2016</t>
  </si>
  <si>
    <t>Netto-begrotingsgefinancierde-uitgaven ontwerpbegroting 2015</t>
  </si>
  <si>
    <t>Netto-begrotingsgefinancierde-uitgaven ontwerpbegroting 2016</t>
  </si>
  <si>
    <t>Jeugdwet</t>
  </si>
  <si>
    <t>Overig begrotingsgefinancierd (VWS-begroting)</t>
  </si>
  <si>
    <t>Tabel 13 Verticale ontwikkeling van de begrotingsgefinancierde-BKZ-uitgaven en -ontvangsten (bedragen x € 1 miljoen)</t>
  </si>
  <si>
    <t>Netto Zvw-uitgaven jaarverslag 2015</t>
  </si>
  <si>
    <t>AWBZ/Wlz-uitgaven</t>
  </si>
  <si>
    <t>Nieuwe indeling</t>
  </si>
  <si>
    <t>Oude indeling</t>
  </si>
  <si>
    <t>Bruto-Zvw-uitgaven jaarverslag 2015</t>
  </si>
  <si>
    <t xml:space="preserve">Overige binnen contracteerruimte </t>
  </si>
  <si>
    <r>
      <t xml:space="preserve">Overig buiten contracteerruimte </t>
    </r>
    <r>
      <rPr>
        <vertAlign val="superscript"/>
        <sz val="8"/>
        <color indexed="8"/>
        <rFont val="Verdana"/>
        <family val="2"/>
      </rPr>
      <t>2</t>
    </r>
  </si>
  <si>
    <t>-</t>
  </si>
  <si>
    <t>Bruto-AWBZ/Wlz-uitgaven jaarverslag 2015</t>
  </si>
  <si>
    <t>Netto AWBZ/Wlz-uitgaven jaarverslag 2015</t>
  </si>
  <si>
    <t>Bruto-begrotingsgefinancierde uitgaven jaarverslag 2015</t>
  </si>
  <si>
    <t>Netto- Begrotingsgefinancierde ontvangsten jaarverslag 2015</t>
  </si>
  <si>
    <t>Integratie-uitkering Wmo/huishoudelijke verzorging</t>
  </si>
  <si>
    <t>Integratie-uitkering Sociaal domein deel Wmo 2015</t>
  </si>
  <si>
    <t>HHT en restant RA middelen arbeidsmarkt</t>
  </si>
  <si>
    <t>Subsidieregeling overgang integrale tarieven medisch-specialistische zorg</t>
  </si>
  <si>
    <t>Algemene Wet Bijzondere Ziektekosten (AWBZ) / Wet langdurige zorg (Wlz(</t>
  </si>
  <si>
    <t>Schadevergoeding Erasmus MC</t>
  </si>
  <si>
    <t>Meerkosten zorgkantoren pgb-trekkingsrechten</t>
  </si>
  <si>
    <t>Bruto-Wlz-uitgaven jaarverslag 2015</t>
  </si>
  <si>
    <t xml:space="preserve">Schadevergoeding Erasmus MC </t>
  </si>
  <si>
    <t>Begrotingsafspraken 2014</t>
  </si>
  <si>
    <t>Zorgakkoord december</t>
  </si>
  <si>
    <r>
      <t>Overig begrotingsgefinancierd</t>
    </r>
    <r>
      <rPr>
        <vertAlign val="superscript"/>
        <sz val="8"/>
        <color indexed="8"/>
        <rFont val="Verdana"/>
        <family val="2"/>
      </rPr>
      <t>4</t>
    </r>
  </si>
  <si>
    <r>
      <t>Overig buiten contracteerruimte</t>
    </r>
    <r>
      <rPr>
        <vertAlign val="superscript"/>
        <sz val="8"/>
        <color indexed="8"/>
        <rFont val="Verdana"/>
        <family val="2"/>
      </rPr>
      <t>3</t>
    </r>
  </si>
  <si>
    <r>
      <t>Tabel 5A Groeipercentages van de BKZ-uitgaven per financieringsbron (bedragen x € 1 miljard)</t>
    </r>
    <r>
      <rPr>
        <b/>
        <vertAlign val="superscript"/>
        <sz val="8"/>
        <color indexed="9"/>
        <rFont val="Verdana"/>
        <family val="2"/>
      </rPr>
      <t>1</t>
    </r>
  </si>
  <si>
    <r>
      <t>Groei</t>
    </r>
    <r>
      <rPr>
        <vertAlign val="superscript"/>
        <sz val="8"/>
        <color indexed="8"/>
        <rFont val="Verdana"/>
        <family val="2"/>
      </rPr>
      <t>2</t>
    </r>
  </si>
  <si>
    <r>
      <rPr>
        <vertAlign val="superscript"/>
        <sz val="6"/>
        <color indexed="8"/>
        <rFont val="Verdana"/>
        <family val="2"/>
      </rPr>
      <t>1</t>
    </r>
    <r>
      <rPr>
        <sz val="8"/>
        <color indexed="8"/>
        <rFont val="Verdana"/>
        <family val="2"/>
      </rPr>
      <t xml:space="preserve">Met ingang van medio 2010 is de functie Begeleiding bijdrageplichtig. Met ingang van 2011 is dit in het bovenstaande cijfer verwerkt. </t>
    </r>
  </si>
  <si>
    <r>
      <rPr>
        <vertAlign val="superscript"/>
        <sz val="8"/>
        <color indexed="8"/>
        <rFont val="Verdana"/>
        <family val="2"/>
      </rPr>
      <t>2</t>
    </r>
    <r>
      <rPr>
        <sz val="8"/>
        <color indexed="8"/>
        <rFont val="Verdana"/>
        <family val="2"/>
      </rPr>
      <t>Met ingang van 2013 is de geriatrische revalidatiezorg (zzpVV 9a) overgegaan naar de Zvw.</t>
    </r>
  </si>
  <si>
    <r>
      <rPr>
        <vertAlign val="superscript"/>
        <sz val="6"/>
        <color indexed="8"/>
        <rFont val="Verdana"/>
        <family val="2"/>
      </rPr>
      <t>4</t>
    </r>
    <r>
      <rPr>
        <sz val="8"/>
        <color indexed="8"/>
        <rFont val="Verdana"/>
        <family val="2"/>
      </rPr>
      <t>Dit bevat de bijdrageplichtige huishoudelijke verzorging, waarbij voor de bepaling van de eigen bijdrage gerekend wordt met het aantal ontvangen uren zorg. Personen die huishoudelijke verzorging ontvangen waarbij sprake is van resultaatfinanciering of arrangementen waar huishoudelijke verzorging onderdeel van is, zijn niet in deze cijfers opgenomen.</t>
    </r>
  </si>
  <si>
    <r>
      <rPr>
        <i/>
        <vertAlign val="superscript"/>
        <sz val="8"/>
        <color indexed="8"/>
        <rFont val="Verdana"/>
        <family val="2"/>
      </rPr>
      <t>1</t>
    </r>
    <r>
      <rPr>
        <i/>
        <sz val="8"/>
        <color indexed="8"/>
        <rFont val="Verdana"/>
        <family val="2"/>
      </rPr>
      <t xml:space="preserve"> Bij de Zvw zijn onder de post "overige" opgenomen de deelsectoren grensoverschrijdende zorg en de multidisciplinaire zorg.</t>
    </r>
  </si>
  <si>
    <t>Totaal Zvw-uitgaven</t>
  </si>
  <si>
    <t>Totaal Wlz-uitgaven</t>
  </si>
  <si>
    <t>Totaal begrotingsgefinancierde-uitgaven</t>
  </si>
  <si>
    <t>Tabel 2 Maatregelen die zijn aangekondigd in de begroting 2015 (bedragen x € 1 miljoen)</t>
  </si>
  <si>
    <r>
      <t>Kader conform Convenant / Bestuurlijk akkoord Eerste lijn</t>
    </r>
    <r>
      <rPr>
        <b/>
        <vertAlign val="superscript"/>
        <sz val="8"/>
        <color indexed="8"/>
        <rFont val="Verdana"/>
        <family val="2"/>
      </rPr>
      <t>2</t>
    </r>
  </si>
  <si>
    <t>Loon- en prijsbijstelling (tranche 2015)</t>
  </si>
  <si>
    <t>Actueel beeld</t>
  </si>
  <si>
    <t>Toelichting</t>
  </si>
  <si>
    <t>Loon- en prijsbijstelling (tranche 2014)</t>
  </si>
  <si>
    <r>
      <rPr>
        <i/>
        <vertAlign val="superscript"/>
        <sz val="8"/>
        <color indexed="8"/>
        <rFont val="Verdana"/>
        <family val="2"/>
      </rPr>
      <t>1</t>
    </r>
    <r>
      <rPr>
        <i/>
        <sz val="8"/>
        <color indexed="8"/>
        <rFont val="Verdana"/>
        <family val="2"/>
      </rPr>
      <t xml:space="preserve"> Als gevolg van afronding kan de som van de delen afwijken van het totaal.</t>
    </r>
  </si>
  <si>
    <t>Kader conform Bestuurlijk akkoord 2012</t>
  </si>
  <si>
    <t>Bijstelling groei naar 1,5%</t>
  </si>
  <si>
    <t>Kader conform Bestuurlijk akkoord 2013</t>
  </si>
  <si>
    <t xml:space="preserve">Loon- en prijsbijstelling (dyslexie)                                                                                  </t>
  </si>
  <si>
    <t>Overheveling jeugd-GGZ</t>
  </si>
  <si>
    <t>Actueel kader Bestuurlijk akkoord 2013</t>
  </si>
  <si>
    <t>Meerkosten pgb trekkingsrechten gemeenten</t>
  </si>
  <si>
    <t>Mutatie Caribisch Nederland</t>
  </si>
  <si>
    <t>Begrotingsgefinancierde-BKZ-uitgaven jaarverslag 2015</t>
  </si>
  <si>
    <t>Mutaties MBI-kader bij ontwerpbegroting 2012</t>
  </si>
  <si>
    <t>Mutaties MBI-kader bij ontwerpbegroting 2013</t>
  </si>
  <si>
    <t>Mutaties MBI-kader bij ontwerpbegroting 2014</t>
  </si>
  <si>
    <t>Mutaties MBI-kader bij ontwerpbegroting 2015</t>
  </si>
  <si>
    <t>Mutaties MBI-kader bij ontwerpbegroting 2016</t>
  </si>
  <si>
    <t xml:space="preserve">Totaal </t>
  </si>
  <si>
    <t>Overheveling injectiemateriaal groei- en fertiliteitshormonen</t>
  </si>
  <si>
    <t>Overheveling vacuumpompen</t>
  </si>
  <si>
    <t>Toetsing rechtmatigheid Zvw</t>
  </si>
  <si>
    <t xml:space="preserve">Overheveling fertiliteitshormonen (Triptoreline) </t>
  </si>
  <si>
    <t>Overheveling lucrin</t>
  </si>
  <si>
    <t xml:space="preserve">Overheveling stemprothesen </t>
  </si>
  <si>
    <t>Herverdelingseffecten Jeugdwet</t>
  </si>
  <si>
    <t xml:space="preserve">Mutatie schadevergoeding Erasmus MC </t>
  </si>
  <si>
    <t>Beperken groeiruimte</t>
  </si>
  <si>
    <t xml:space="preserve">Actualisering jaarverslag 2013 </t>
  </si>
  <si>
    <t>Actualisering jaarverslag 2014</t>
  </si>
  <si>
    <t>Actualisering jaarverslag 2015</t>
  </si>
  <si>
    <t>Actualisering begroting 2016</t>
  </si>
  <si>
    <t>Compensatie woonplaatsbeginsel jeugdzorg</t>
  </si>
  <si>
    <t>Tabel 19 Actuele standen van de BKZ-uitgaven en -ontvangsten per sector 2012 t/m 2015 (bedragen x € 1 miljoen)</t>
  </si>
  <si>
    <t>Tabel 20 Ontwikkeling van de BKZ-uitgaven en -ontvangsten 2005-2015 (bedragen x € 1 miljoen)</t>
  </si>
  <si>
    <t>waarvan Wmo 2015 en Jeugdwet</t>
  </si>
  <si>
    <t>Wmo 2015 en Jeugdwet</t>
  </si>
  <si>
    <t>Wmo 2015 en Jeugdwet (Gemeentefonds)</t>
  </si>
  <si>
    <r>
      <t>Tabel 12 Verticale ontwikkeling van de Wmo 2015 en Jeugdwet-uitgaven en -ontvangsten (bedragen x € 1 miljoen)</t>
    </r>
    <r>
      <rPr>
        <b/>
        <vertAlign val="superscript"/>
        <sz val="8"/>
        <color indexed="9"/>
        <rFont val="Verdana"/>
        <family val="2"/>
      </rPr>
      <t>1</t>
    </r>
  </si>
  <si>
    <t>Mutatie Wmo 2015 en Jeugdwet (Gemeentefonds)</t>
  </si>
  <si>
    <t xml:space="preserve">Mutaties </t>
  </si>
  <si>
    <t>Jaarverslag</t>
  </si>
  <si>
    <t>Eigen betalingen Wlz</t>
  </si>
  <si>
    <t>Wlz totaal</t>
  </si>
  <si>
    <t xml:space="preserve">Jaarverslag </t>
  </si>
  <si>
    <t>Vermogenssaldo 2015</t>
  </si>
  <si>
    <t>Vermogen Algemeen Fonds 2015</t>
  </si>
  <si>
    <t xml:space="preserve">Vermogen </t>
  </si>
  <si>
    <t> 1.211</t>
  </si>
  <si>
    <t> -53</t>
  </si>
  <si>
    <r>
      <t>Tabel 9C Actueel beeld financiële resultaten zorgakkoorden geneeskundige geestelijke gezondheidszorg 2013-2014 (bedragen x € 1 miljoen)</t>
    </r>
    <r>
      <rPr>
        <b/>
        <vertAlign val="superscript"/>
        <sz val="8"/>
        <color indexed="9"/>
        <rFont val="Verdana"/>
        <family val="2"/>
      </rPr>
      <t>1</t>
    </r>
  </si>
  <si>
    <t>- </t>
  </si>
  <si>
    <r>
      <t xml:space="preserve">2015 </t>
    </r>
    <r>
      <rPr>
        <vertAlign val="superscript"/>
        <sz val="8"/>
        <color indexed="9"/>
        <rFont val="Verdana"/>
        <family val="2"/>
      </rPr>
      <t>1</t>
    </r>
  </si>
  <si>
    <t xml:space="preserve">7: CBS, Statline (  ( http://statline.cbs.nl/StatWeb/publication/?VW=T&amp;DM=SLNL&amp;PA=81551NED&amp;D1=1-2&amp;D2=0&amp;D3=0&amp;D4=1,4,6,37,41,46,49,56,58,62,65&amp;D5=(l-3)-l&amp;HD=140623-1557&amp;HDR=T,G1,G2,G4&amp;STB=G3) </t>
  </si>
  <si>
    <t xml:space="preserve">9: CBS, Statline (  ( http://statline.cbs.nl/StatWeb/publication/?VW=T&amp;DM=SLNL&amp;PA=81551NED&amp;D1=1-2&amp;D2=0&amp;D3=0&amp;D4=1,4,6,37,41,46,49,56,58,62,65&amp;D5=(l-3)-l&amp;HD=140623-1557&amp;HDR=T,G1,G2,G4&amp;STB=G3) </t>
  </si>
  <si>
    <t>10 t/m 15: CBS, Statline (http://statline.cbs.nl/StatWeb/publication/?DM=SLNL&amp;PA=81027NED&amp;D1=a&amp;D2=0-2&amp;D3=0&amp;D4=a&amp;HDR=G3,G2,G1&amp;STB=T&amp;VW=T ) jaar 2010 tot en met 2013</t>
  </si>
  <si>
    <t>10,14: CBS, Statline (http://statline.cbs.nl/Statweb/publication/?DM=SLNL&amp;PA=81628NED&amp;D1=46-47&amp;D2=a&amp;VW=T)</t>
  </si>
  <si>
    <t>11,12,13,15: cijfer 2014: CBS, Statline, (http://statline.cbs.nl/Statweb/publication/?VW=T&amp;DM=SLNL&amp;PA=83005NED&amp;D1=54-81&amp;D2=0-13&amp;D3=0&amp;D4=l&amp;HD=150430-1224&amp;HDR=G2,G3,G1&amp;STB=T )</t>
  </si>
  <si>
    <t>17: NZa, Marktscan medisch specialistische Zorg 2015, oktober 2015</t>
  </si>
  <si>
    <t>20 en 21: jaar 2014: CBS, Statline (http://statline.cbs.nl/Statweb/publication/?VW=T&amp;DM=SLNL&amp;PA=83005NED&amp;D1=54-81&amp;D2=0-13&amp;D3=0&amp;D4=l&amp;HD=150430-1224&amp;HDR=G2,G3,G1&amp;STB=T)</t>
  </si>
  <si>
    <t>22: KNMG, Aantal geregistreerde specialisten/profielartsen op peildatum 31 december van het jaar (http://knmg.artsennet.nl/Opleiding-en-Registratie/RGS-1/Aantallen/Overzicht-aantal-geregistreerde-specialistenprofielartsen.htm )</t>
  </si>
  <si>
    <t>Tabel 7 Kerncijfers Zorgverzekeringswet (Zvw)</t>
  </si>
  <si>
    <t>Actualisering Wlz-uitgaven (tabel 11A)</t>
  </si>
  <si>
    <t>Actualisering eigen bijdrage Wlz</t>
  </si>
  <si>
    <t>Actualisering Wlz (Herverdelingseffecten)</t>
  </si>
  <si>
    <t>Zorg in natura (productie)</t>
  </si>
  <si>
    <t>Nacalculeerbare kapitaallasten</t>
  </si>
  <si>
    <t>Tabel 11A Actualisering Wlz-uitgaven (bedragen x € 1 miljoen)</t>
  </si>
  <si>
    <t>31 en 32: NZa, Marktscan en beleidsbrief GGZ 19 november 2014; voor cijfers aanbieders 2010 en 2011 Marktscan en beleidsbrief Geestelijke Gezondheidszorg Weergave van de markt 2009-2013.</t>
  </si>
  <si>
    <t>Aanpassing groeiruimte 2014 o.b.v. Onderhandelaarsresultaat MSZ 2014-2017</t>
  </si>
  <si>
    <t>Actuele stand Hoofdlijnenakkoord 2012-2015 resp. Onderhandelaarsresultaat 2014-2017</t>
  </si>
  <si>
    <t>Actueel kader beheersmodel VMS</t>
  </si>
  <si>
    <t>Gerealiseerd omzetplafond jaarverslag 2015</t>
  </si>
  <si>
    <t>Dekking verhoging budget eerstelijnsverblijf</t>
  </si>
  <si>
    <t>IJklijnmuaties beleidsbrief Kwaliteit loont</t>
  </si>
  <si>
    <r>
      <rPr>
        <i/>
        <vertAlign val="superscript"/>
        <sz val="8"/>
        <color indexed="8"/>
        <rFont val="Verdana"/>
        <family val="2"/>
      </rPr>
      <t>2</t>
    </r>
    <r>
      <rPr>
        <i/>
        <sz val="8"/>
        <color indexed="8"/>
        <rFont val="Verdana"/>
        <family val="2"/>
      </rPr>
      <t xml:space="preserve"> Bij de Zvw zijn onder de post "overige" opgenomen de deelsectoren grensoverschrijdende zorg en multidisciplinaire zorgverlening.</t>
    </r>
  </si>
  <si>
    <t>Tabel 10 kerncijfers AWBZ/Wlz, Wmo en Jeugd</t>
  </si>
  <si>
    <t>AWBZ/Wlz</t>
  </si>
  <si>
    <r>
      <t xml:space="preserve">Aantal personen met een AWBZ-indicatie via CIZ, </t>
    </r>
    <r>
      <rPr>
        <i/>
        <sz val="8"/>
        <color indexed="8"/>
        <rFont val="Verdana"/>
        <family val="2"/>
      </rPr>
      <t>ultimo</t>
    </r>
    <r>
      <rPr>
        <sz val="8"/>
        <color indexed="8"/>
        <rFont val="Verdana"/>
        <family val="2"/>
      </rPr>
      <t xml:space="preserve"> verslagjaar</t>
    </r>
  </si>
  <si>
    <r>
      <t xml:space="preserve">Aantal personen met een Wlz-indicatie (zorgprofiel), </t>
    </r>
    <r>
      <rPr>
        <i/>
        <sz val="8"/>
        <color indexed="8"/>
        <rFont val="Verdana"/>
        <family val="2"/>
      </rPr>
      <t>ultimo</t>
    </r>
    <r>
      <rPr>
        <sz val="8"/>
        <color indexed="8"/>
        <rFont val="Verdana"/>
        <family val="2"/>
      </rPr>
      <t xml:space="preserve"> verslagjaar</t>
    </r>
  </si>
  <si>
    <r>
      <t xml:space="preserve">Aantal personen met een pgb AWBZ, </t>
    </r>
    <r>
      <rPr>
        <i/>
        <sz val="8"/>
        <rFont val="Verdana"/>
        <family val="2"/>
      </rPr>
      <t>ultimo</t>
    </r>
    <r>
      <rPr>
        <sz val="8"/>
        <rFont val="Verdana"/>
        <family val="2"/>
      </rPr>
      <t xml:space="preserve"> verslagjaar (Zorginstituut)</t>
    </r>
  </si>
  <si>
    <r>
      <t xml:space="preserve">Aantal personen met een pgb Wlz, </t>
    </r>
    <r>
      <rPr>
        <i/>
        <sz val="8"/>
        <color indexed="8"/>
        <rFont val="Verdana"/>
        <family val="2"/>
      </rPr>
      <t>ultimo</t>
    </r>
    <r>
      <rPr>
        <sz val="8"/>
        <color indexed="8"/>
        <rFont val="Verdana"/>
        <family val="2"/>
      </rPr>
      <t xml:space="preserve"> verslagjaar (NZa)</t>
    </r>
  </si>
  <si>
    <t>Zorg in natura met verblijf (nacalculatie, voor het jaar 2015 afspraken)</t>
  </si>
  <si>
    <t>Zorg in natura zonder verblijf (nacalculatie, voor het jaar 2015 afspraken)</t>
  </si>
  <si>
    <t>Volledig pakket thuis (nacalculatie, voor het jaar 2015 afspraken)</t>
  </si>
  <si>
    <r>
      <rPr>
        <vertAlign val="superscript"/>
        <sz val="8"/>
        <rFont val="Verdana"/>
        <family val="2"/>
      </rPr>
      <t>3</t>
    </r>
    <r>
      <rPr>
        <sz val="8"/>
        <rFont val="Verdana"/>
        <family val="2"/>
      </rPr>
      <t>Dit is in 2013, 2014 en 2015 exclusief de zorg die wordt geleverd via het ERAI-programma.</t>
    </r>
  </si>
  <si>
    <t>Wet maatschappelijke ondersteuning (Wmo)</t>
  </si>
  <si>
    <r>
      <t>Klanten hulp bij huishouden personen in jaar</t>
    </r>
    <r>
      <rPr>
        <vertAlign val="superscript"/>
        <sz val="8"/>
        <color indexed="8"/>
        <rFont val="Verdana"/>
        <family val="2"/>
      </rPr>
      <t>4</t>
    </r>
  </si>
  <si>
    <t>Jeugd</t>
  </si>
  <si>
    <t>AWBZ/Wlz: Indicatie t/m 2014, Gebruik t/m 2014, Volume t/m 2013: www.monitorlangdurigezorg.nl; Indicatie 2015: CIZ; Gebruik pgb 2015, volume 2014 en 2015: NZa.</t>
  </si>
  <si>
    <t>Extramuraliseringseffecten (zzp's 1-3 en zzp 4)</t>
  </si>
  <si>
    <r>
      <rPr>
        <i/>
        <vertAlign val="superscript"/>
        <sz val="8"/>
        <color indexed="8"/>
        <rFont val="Verdana"/>
        <family val="2"/>
      </rPr>
      <t>2</t>
    </r>
    <r>
      <rPr>
        <i/>
        <sz val="8"/>
        <color indexed="8"/>
        <rFont val="Verdana"/>
        <family val="2"/>
      </rPr>
      <t>Het beschikbare bedrag zoals hierboven gepresenteerd betreft het MBI kader en kan derhalve afwijken van het bedrag op de sector in de verdiepingsbijlage. Dit komt omdat sommige zorgkosten expliciet uitgesloten zijn van het MBI kader maar waarvan de uitgaven wel binnen de sector vallen</t>
    </r>
  </si>
  <si>
    <r>
      <t>1</t>
    </r>
    <r>
      <rPr>
        <i/>
        <sz val="8"/>
        <color indexed="8"/>
        <rFont val="Verdana"/>
        <family val="2"/>
      </rPr>
      <t xml:space="preserve"> Als gevolg van afronding kan de som van de delen afwijken van het totaal.</t>
    </r>
  </si>
  <si>
    <t>Actualisering VWS begroting 2015</t>
  </si>
  <si>
    <t>Actualisering VWS begroting 2016</t>
  </si>
  <si>
    <t xml:space="preserve">Actueel beeld (totaal) </t>
  </si>
  <si>
    <r>
      <t>VWS jaarverslag 2015</t>
    </r>
    <r>
      <rPr>
        <b/>
        <vertAlign val="superscript"/>
        <sz val="8"/>
        <color indexed="8"/>
        <rFont val="Verdana"/>
        <family val="2"/>
      </rPr>
      <t>2</t>
    </r>
  </si>
  <si>
    <r>
      <t>VWS jaarverslag 2015</t>
    </r>
    <r>
      <rPr>
        <b/>
        <vertAlign val="superscript"/>
        <sz val="8"/>
        <color indexed="8"/>
        <rFont val="Verdana"/>
        <family val="2"/>
      </rPr>
      <t>3</t>
    </r>
  </si>
  <si>
    <r>
      <rPr>
        <i/>
        <vertAlign val="superscript"/>
        <sz val="8"/>
        <color indexed="8"/>
        <rFont val="Verdana"/>
        <family val="2"/>
      </rPr>
      <t>4</t>
    </r>
    <r>
      <rPr>
        <i/>
        <sz val="8"/>
        <color indexed="8"/>
        <rFont val="Verdana"/>
        <family val="2"/>
      </rPr>
      <t xml:space="preserve"> Onder de post "overig begrotingsgefinancierd" zijn opgenomen de subsidieregeling overgang integrale tarieven medisch- specialistische zorg, zorgopleidingen, schadevergoeding Erasmus MC, Wtcg, zorg Caribisch Nederland, subsidieregeling abortusklinieken en loon- en prijsbijstelling.</t>
    </r>
  </si>
  <si>
    <t>Algemene Wet Bijzondere Ziektekosten (AWBZ) / Wet langdurige zorg (Wlz)</t>
  </si>
  <si>
    <t>- Rijksbijdrage HLZ</t>
  </si>
  <si>
    <t>Bron: VWS, CPB, ZiNL.</t>
  </si>
  <si>
    <t>Financieringsmutatie ziekenvervoer</t>
  </si>
  <si>
    <t>Huishoudelijke hulp toelage</t>
  </si>
  <si>
    <r>
      <t>Tabel 9A Actueel beeld financiële resultaten zorgakkoorden instellingen voor medisch- specialistische zorg 2012-2014 (bedragen x € 1 miljoen)</t>
    </r>
    <r>
      <rPr>
        <b/>
        <vertAlign val="superscript"/>
        <sz val="8"/>
        <color indexed="9"/>
        <rFont val="Verdana"/>
        <family val="2"/>
      </rPr>
      <t>1</t>
    </r>
  </si>
  <si>
    <t xml:space="preserve">Vanaf 2015 vallen de instellingen van medisch specialistische zorg onder de sector medisch specialistische zorg. Tezamen met de de vrijgevestigde medisch specialisten en de tandheelkundige medisch specialistische zorg is het zeer voorlopige beeld voor 2015 een onderschrijding van circa € 77 miljoen. Gelet op hoge mate van onderzekerheid wordt het jaar niet verwerkt in het jaarverslag. </t>
  </si>
  <si>
    <r>
      <t>Tabel 9D Actueel beeld financiële resultaten zorgakkoorden huisartsen en multidisciplinaire zorgverlening 2013-2015 (bedragen x € 1 miljoen)</t>
    </r>
    <r>
      <rPr>
        <b/>
        <vertAlign val="superscript"/>
        <sz val="8"/>
        <color indexed="9"/>
        <rFont val="Verdana"/>
        <family val="2"/>
      </rPr>
      <t>1</t>
    </r>
  </si>
  <si>
    <t xml:space="preserve">Bij de geneeskundige geestelijke gezondheidszorg zijn de uitgaven in 2013 en 2014 binnen de afgesproken kaders gebleven; over 2013 is de onderschrijding circa € 202 miljoen (circa 5% van het kader) en over 2014 circa € 290 miljoen (circa 7% van het kader). Het zeer voorlopige cijfer over 2015 (€ 3.392 miljoen versus € 3.587 miljoen ) geeft een onderschrijding aan van € 195 miljoen; circa 5% van het kader. De onderschrijdingen in 2013 en 2014 lijken zich, zij het in wat mindere mate, derhalve voort te zetten in 2015. Gelet op de hoge mate van onzekerheid wordt het jaar 2015 niet verwerkt in het jaarverslag. 
</t>
  </si>
  <si>
    <r>
      <t xml:space="preserve">2 </t>
    </r>
    <r>
      <rPr>
        <i/>
        <sz val="8"/>
        <color indexed="8"/>
        <rFont val="Verdana"/>
        <family val="2"/>
      </rPr>
      <t>In beide akkoorden zijn geen budgettaire kaders in miljoenen euro’s opgenomen. De afspraken uit de akkoorden zijn opgenomen in de ontwerpbegroting 2013, respectievelijk 2014</t>
    </r>
    <r>
      <rPr>
        <i/>
        <sz val="10"/>
        <color indexed="8"/>
        <rFont val="Times New Roman"/>
        <family val="1"/>
      </rPr>
      <t>.</t>
    </r>
  </si>
  <si>
    <r>
      <rPr>
        <i/>
        <vertAlign val="superscript"/>
        <sz val="8"/>
        <color indexed="8"/>
        <rFont val="Verdana"/>
        <family val="2"/>
      </rPr>
      <t xml:space="preserve">3 </t>
    </r>
    <r>
      <rPr>
        <i/>
        <sz val="8"/>
        <color indexed="8"/>
        <rFont val="Verdana"/>
        <family val="2"/>
      </rPr>
      <t>Het beschikbare bedrag zoals hierboven gepresenteerd betreft het MBI kader en kan derhalve afwijken van het bedrag op de sector in de verdiepingsbijlage. Dit komt omdat sommige zorgkosten expliciet uitgesloten zijn van het MBI kader maar waarvan de uitgaven wel binnen de sector vallen.</t>
    </r>
  </si>
  <si>
    <t xml:space="preserve">In het jaar van het Convenant Huisartsenzorg (2013) zijn de uitgaven binnen het afgesproken kader voor 2013 gebleven: op basis van actuele cijfers van het Zorginstituut Nederland is dat jaar sprake van een onderschrijding van € 83 miljoen. Het Bestuurlijk akkoord Eerste lijn voor 2014 (en latere jaren) betreft zowel de huisartsenzorg als de multidisciplinaire zorgverlening. Op basis van de actuele gegevens van het Zorginstituut is per saldo sprake van een onderschrijding van € 15 miljoen (2014) en € 74 miljoen (2015).  </t>
  </si>
  <si>
    <t>Actueel beeld onderschrijding</t>
  </si>
  <si>
    <t>Actueel beeld (exclusief transitiebedragen)</t>
  </si>
  <si>
    <r>
      <rPr>
        <i/>
        <vertAlign val="superscript"/>
        <sz val="8"/>
        <color indexed="8"/>
        <rFont val="Verdana"/>
        <family val="2"/>
      </rPr>
      <t xml:space="preserve">2 </t>
    </r>
    <r>
      <rPr>
        <i/>
        <sz val="8"/>
        <color indexed="8"/>
        <rFont val="Verdana"/>
        <family val="2"/>
      </rPr>
      <t>Het beschikbare bedrag zoals hierboven gepresenteerd betreft het mbi-kader en kan afwijken van het bedrag op de sector in de verdiepingsbijlage. Dit komt doordat sommige zorgkosten geen onderdeel uitmaken van het mbi-kader, terwijl de uitgaven wel binnen de sector vallen. Anderzijds vallen de AWBZ-gefinancierde uitgaven (verkeerde bed) onder het mbi-kader, maar behoren ze niet tot de Zvw-sector medisch-specialistische zorg.</t>
    </r>
  </si>
  <si>
    <r>
      <t>Tabel 9B Actueel beeld financiële resultaten zorgakkoorden vrijgevestigd medisch specialisten 2012-2014 (bedragen x € 1 miljoen)</t>
    </r>
    <r>
      <rPr>
        <b/>
        <vertAlign val="superscript"/>
        <sz val="8"/>
        <color indexed="9"/>
        <rFont val="Verdana"/>
        <family val="2"/>
      </rPr>
      <t>1</t>
    </r>
  </si>
  <si>
    <r>
      <rPr>
        <i/>
        <vertAlign val="superscript"/>
        <sz val="8"/>
        <color indexed="8"/>
        <rFont val="Verdana"/>
        <family val="2"/>
      </rPr>
      <t>3</t>
    </r>
    <r>
      <rPr>
        <i/>
        <sz val="8"/>
        <color indexed="8"/>
        <rFont val="Verdana"/>
        <family val="2"/>
      </rPr>
      <t xml:space="preserve"> Bij de Wlz zijn onder de post "overige buiten contracteerruimte" opgenomen de deelsectoren: bovenbudgettaire vergoedingen, tandheelkunde Wlz, instellingen voor medisch-specialistische zorg Wlz, overig curatieve zorg Wlz, ADL, extramurale behandeling, zorginfrastructuur, eerstelijnverblijf, orthocommunicatieve behandeling, innovatie en beschikbaarheidbijdrage opleidingen Wlz.</t>
    </r>
  </si>
  <si>
    <r>
      <rPr>
        <i/>
        <vertAlign val="superscript"/>
        <sz val="8"/>
        <color indexed="8"/>
        <rFont val="Verdana"/>
        <family val="2"/>
      </rPr>
      <t>2</t>
    </r>
    <r>
      <rPr>
        <i/>
        <sz val="8"/>
        <color indexed="8"/>
        <rFont val="Verdana"/>
        <family val="2"/>
      </rPr>
      <t xml:space="preserve"> Bij de Wlz zijn onder de post "overige buiten contracteerruimte" opgenomen de deelsectoren: bovenbudgettaire vergoedingen, tandheelkunde Wlz, instellingen voor medisch-specialistische zorg Wlz, overig curatieve zorg Wlz, ADL, extramurale behandeling, zorginfrastructuur, eerstelijnverblijf, orthocommunicatieve behandeling, innovatie en beschikbaarheidbijdrage opleidingen Wlz.</t>
    </r>
  </si>
  <si>
    <t>Gem. aantal contacten p.p. met fysio-/oefentherapeut</t>
  </si>
  <si>
    <r>
      <rPr>
        <i/>
        <vertAlign val="superscript"/>
        <sz val="8"/>
        <color indexed="8"/>
        <rFont val="Verdana"/>
        <family val="2"/>
      </rPr>
      <t>2</t>
    </r>
    <r>
      <rPr>
        <i/>
        <sz val="8"/>
        <color indexed="8"/>
        <rFont val="Verdana"/>
        <family val="2"/>
      </rPr>
      <t xml:space="preserve"> Onder de post "overig begrotingsgefinancierd" zijn opgenomen de subsidieregeling overgang integrale tarieven medisch-specialistische zorg, een deel van de uitgaven aan zorgopleidingen, schadevergoeding Erasmus MC, Wtcg, zorg Caribisch Nederland, subsidieregeling abortusklinieken en loon- en prijsbijstelling.</t>
    </r>
  </si>
  <si>
    <t>Bij de instellingen voor medisch-specialistische zorg is in 2012 en 2013 een overschrijding geconstateerd van circa 3,3% respectievelijk circa 2,3% (€ 555 miljoen respectievelijk € 419 miljoen) ten opzichte van het afgesproken kader. Deze overschrijdingen zijn inclusief de verrekenbedragen uit het transitiemodel die totaal   € 470 miljoen in 2012 bedragen en € 389 miljoen in 2013. Met de sector is afgesproken dat de besluitvorming over de overschrijdingen 2012 en 2013 wordt gebaseerd op de overschrijding exclusief de verrekenbedragen.  Gecorrigeerd voor deze verrekenbedragen is de overschrijding € 85 miljoen (2012) en € 30 miljoen (2013). Over de overschrijding 2012 heeft reeds definitieve besluitvorming plaatsgevonden. Zoals aangegeven in de brief aan de NZa van 31 maart 2015 (TK 29 248, nr. 282) is eenmalig € 70 miljoen in mindering gebracht op het beschikbare macrokader 2016. Over de verrekening van de overschrijding 2013 vindt uiterlijk 1 mei 2016 besluitvorming plaats.</t>
  </si>
  <si>
    <t>Personen m. contact met fysio-/oefentherapeut in 1 jaar</t>
  </si>
  <si>
    <r>
      <t>2015</t>
    </r>
    <r>
      <rPr>
        <vertAlign val="superscript"/>
        <sz val="8"/>
        <rFont val="Verdana"/>
        <family val="2"/>
      </rPr>
      <t xml:space="preserve"> 2</t>
    </r>
  </si>
  <si>
    <r>
      <t>Tabel 9E Actueel beeld financieel resultaat zorgakkoord 2015 wijkverpleging  (bedragen x € 1 miljoen)</t>
    </r>
    <r>
      <rPr>
        <b/>
        <vertAlign val="superscript"/>
        <sz val="8"/>
        <color indexed="9"/>
        <rFont val="Verdana"/>
        <family val="2"/>
      </rPr>
      <t>1</t>
    </r>
  </si>
  <si>
    <t>Kader conform Onderhandelaarsresultaat transitie verpleging en verzorging (wijkverpleging)</t>
  </si>
  <si>
    <t>Herverdeling extramuralisering nav actualisatie 2014</t>
  </si>
  <si>
    <t>Actueel kader Onderhandelaarsresultaat</t>
  </si>
  <si>
    <t>VWS jaarverslag 2015</t>
  </si>
  <si>
    <r>
      <t>1</t>
    </r>
    <r>
      <rPr>
        <i/>
        <sz val="8"/>
        <color indexed="8"/>
        <rFont val="Verdana"/>
        <family val="2"/>
      </rPr>
      <t xml:space="preserve"> Als gevolg van afronding kan de som van de delen afwijken van het totaal.</t>
    </r>
  </si>
  <si>
    <t>Voor de afspraken met de vrijgevestigd medisch specialisten over budgettaire beheersing in het kader van het beheersmodel zijn de omzetcijfers van de NZa leidend. De definitieve vaststelling door de NZa laat zien dat de totale omzet van de vrijgevestigd medisch specialisten onder het afgesproken plafond zat: € 32,0 miljoen in 2012, € 90 miljoen in 2013 en € 130 miljoen in 2014.  In de verdiepingsbijlage wordt de actualisatie bij de vrijgevestigde medisch specialisten verwerkt conform schadelastcijfers van het Zorginstituut. Vanaf 2015 vallen de vrijgevestigd medisch specialisten onder de sector medisch specialistische zorg.</t>
  </si>
  <si>
    <t>4) 990027198 - Consultair</t>
  </si>
  <si>
    <t>5) 029499039 - Licht ambulant</t>
  </si>
  <si>
    <t>4) 990027198 - Consultair en/of maximaal 4 gewogen behandeluren | Revalidatiegeneeskunde</t>
  </si>
  <si>
    <t>Geregistreerde sociaal-geneeskundigen2</t>
  </si>
  <si>
    <r>
      <t>Geregistreerde medisch specialisten</t>
    </r>
    <r>
      <rPr>
        <i/>
        <vertAlign val="superscript"/>
        <sz val="8"/>
        <color indexed="8"/>
        <rFont val="Verdana"/>
        <family val="2"/>
      </rPr>
      <t>3</t>
    </r>
  </si>
  <si>
    <r>
      <t>Top 5 DBC- Zorgproducten op basis van 2014</t>
    </r>
    <r>
      <rPr>
        <i/>
        <vertAlign val="superscript"/>
        <sz val="8"/>
        <color indexed="8"/>
        <rFont val="Verdana"/>
        <family val="2"/>
      </rPr>
      <t>4</t>
    </r>
  </si>
  <si>
    <r>
      <t>Geestelijk ongezond</t>
    </r>
    <r>
      <rPr>
        <i/>
        <vertAlign val="superscript"/>
        <sz val="8"/>
        <color indexed="8"/>
        <rFont val="Verdana"/>
        <family val="2"/>
      </rPr>
      <t>5</t>
    </r>
    <r>
      <rPr>
        <i/>
        <sz val="8"/>
        <color indexed="8"/>
        <rFont val="Verdana"/>
        <family val="2"/>
      </rPr>
      <t xml:space="preserve"> </t>
    </r>
  </si>
  <si>
    <r>
      <t>Zorgaanbieders geneeskundige ggz waarvan</t>
    </r>
    <r>
      <rPr>
        <i/>
        <vertAlign val="superscript"/>
        <sz val="8"/>
        <color indexed="8"/>
        <rFont val="Verdana"/>
        <family val="2"/>
      </rPr>
      <t>6</t>
    </r>
  </si>
  <si>
    <r>
      <rPr>
        <i/>
        <vertAlign val="superscript"/>
        <sz val="8"/>
        <rFont val="Verdana"/>
        <family val="2"/>
      </rPr>
      <t>2</t>
    </r>
    <r>
      <rPr>
        <i/>
        <sz val="8"/>
        <rFont val="Verdana"/>
        <family val="2"/>
      </rPr>
      <t xml:space="preserve"> Arbeid en gezondheid bedrijfsgeneeskunde, verzekeringsgeneeskunde, maatschappij en gezondheid,  profielen beleid en advies, forensisch, infectieziekten, jeugd, medische milieukunde, soc. med. indicatiestelling en advisering, tuberculosebestrijding</t>
    </r>
  </si>
  <si>
    <r>
      <rPr>
        <i/>
        <vertAlign val="superscript"/>
        <sz val="8"/>
        <rFont val="Verdana"/>
        <family val="2"/>
      </rPr>
      <t>3</t>
    </r>
    <r>
      <rPr>
        <i/>
        <sz val="8"/>
        <rFont val="Verdana"/>
        <family val="2"/>
      </rPr>
      <t xml:space="preserve"> Niet artsen voor verstandelijk gehandicapten en ouderengeneeskunde, huisartsen en sociaal-geneeskundigen </t>
    </r>
  </si>
  <si>
    <r>
      <rPr>
        <i/>
        <vertAlign val="superscript"/>
        <sz val="8"/>
        <rFont val="Verdana"/>
        <family val="2"/>
      </rPr>
      <t xml:space="preserve">4 </t>
    </r>
    <r>
      <rPr>
        <i/>
        <sz val="8"/>
        <rFont val="Verdana"/>
        <family val="2"/>
      </rPr>
      <t>DBC Zorgproducten zijn vanaf 2012 in gebruik. Daarvoor werd gebruikt gemaakt van Diagnose Behandelingcombinaties.</t>
    </r>
  </si>
  <si>
    <r>
      <rPr>
        <i/>
        <vertAlign val="superscript"/>
        <sz val="8"/>
        <rFont val="Verdana"/>
        <family val="2"/>
      </rPr>
      <t>5</t>
    </r>
    <r>
      <rPr>
        <i/>
        <sz val="8"/>
        <rFont val="Verdana"/>
        <family val="2"/>
      </rPr>
      <t xml:space="preserve"> Geestelijk ongezond. Op basis van Somscore MHI–5 (Mental Health Inventory 5), internationale maat voor de psychische gezondheid. De maximale score is 100. Hoe lager de score hoe slechter de psychische gezondheid. Het cijfer geeft het percentage van personen van 12 jaar of ouder met een score van minder dan 60.</t>
    </r>
  </si>
  <si>
    <r>
      <rPr>
        <i/>
        <vertAlign val="superscript"/>
        <sz val="8"/>
        <rFont val="Verdana"/>
        <family val="2"/>
      </rPr>
      <t>6</t>
    </r>
    <r>
      <rPr>
        <i/>
        <sz val="8"/>
        <rFont val="Verdana"/>
        <family val="2"/>
      </rPr>
      <t xml:space="preserve"> Vanaf 2012 aangepaste rekenmethode, reeks niet vergelijkbaar. 2012 betreft een raming. Voor toelichting zie bron.</t>
    </r>
  </si>
  <si>
    <t xml:space="preserve">24: Ambulancezorg Nederland, Ambulances in zicht 2014. (Betreft het aantal A1-inzetten. Het totale aantal inzetten - A1, A2 en B - bedroeg in 2011 1.084.426, in 2012 1.100.419 en in 2013 1.144.780 en in 2014 1.190.320.) </t>
  </si>
  <si>
    <t>30: CBS, Statline (http://statline.cbs.nl/StatWeb/publication/?VW=T&amp;DM=SLNL&amp;PA=81174NED&amp;D1=41&amp;D2=0&amp;D3=0&amp;D4=0&amp;D5=a&amp;HD=140624-1531&amp;HDR=T,G3,G2,G1,G4);</t>
  </si>
  <si>
    <t>CBS, Statline, 2014 (http://statline.cbs.nl/Statweb/publication/?DM=SLNL&amp;PA=83005NED&amp;D1=1&amp;D2=0-13&amp;D3=0&amp;D4=l&amp;VW=T)</t>
  </si>
  <si>
    <t>Inhoudsopgave</t>
  </si>
  <si>
    <t>Paragraaf zorguitgaven in vogelvlucht</t>
  </si>
  <si>
    <t>Tabel 1 Samenstelling van de bruto-BKZ-uitgaven en -ontvangsten naar financieringsbron</t>
  </si>
  <si>
    <t>Uitgaven Budgettair Kader Zorg</t>
  </si>
  <si>
    <t>Financiering van de zorguitgaven</t>
  </si>
  <si>
    <t>Meerjarige ontwikkeling van de BKZ-uitgaven en –ontvangsten</t>
  </si>
  <si>
    <t>Tabel 2 Maatregelen die zijn aangekondigd in de begroting 2015</t>
  </si>
  <si>
    <t>Tabel 3 Ontwikkeling van het BKZ en de netto-BKZ-uitgaven 2015</t>
  </si>
  <si>
    <t>Tabel 4 Kadertoets Budgettair Kader Zorg 2015</t>
  </si>
  <si>
    <t>Tabel 5 Horizontale ontwikkeling van de BKZ-uitgaven en -ontvangsten per sector</t>
  </si>
  <si>
    <t>Tabel 5A Groeipercentages van de BKZ-uitgaven per financieringsbron</t>
  </si>
  <si>
    <t>Tabel 6 Verticale ontwikkeling van de BKZ-uitgaven en -ontvangsten</t>
  </si>
  <si>
    <r>
      <t>20 en 21: jaar 2010 tot en met 2013: CBS, Statline (</t>
    </r>
    <r>
      <rPr>
        <sz val="8"/>
        <color indexed="8"/>
        <rFont val="Verdana"/>
        <family val="2"/>
      </rPr>
      <t>http://statline.cbs.nl/StatWeb/publication/?VW=T&amp;DM=SLNL&amp;PA=81178NED&amp;D1=12-13&amp;D2=0&amp;D3=0&amp;D4=0&amp;D5=a&amp;HD=140624-1155&amp;HDR=G1,G2,G3,G4&amp;STB=T)</t>
    </r>
  </si>
  <si>
    <t>Tabel 8 Verticale ontwikkeling van de Zvw-uitgaven en -ontvangsten</t>
  </si>
  <si>
    <t>Tabel 8A Actualisering Zvw-uitgaven</t>
  </si>
  <si>
    <t xml:space="preserve">De voorlopige cijfers over 2014 laten een onderschrijding van € 56 miljoen zien. De resterende onzekerheid in de schadelastcijfers is nog dusdanig dat aan dit cijferbeeld geen conclusie kan worden verbonden. Besluitvorming over inzet van het mbi voor 2014 moet uiterlijk eind 2016 plaatsvinden. </t>
  </si>
  <si>
    <t>In het eerste jaar van het Onderhandelaarsresultaat zijn de uitgaven niet binnen het afgesproken kader voor 2015 gebleven: op basis van actuele cijfers van het Zorginstituut Nederland is dat jaar sprake van een overschrijding van € 38 miljoen.</t>
  </si>
  <si>
    <r>
      <t>Tabel 14 Zorguitgaven naar financieringsbronnen</t>
    </r>
    <r>
      <rPr>
        <b/>
        <vertAlign val="superscript"/>
        <sz val="8"/>
        <color indexed="9"/>
        <rFont val="Verdana"/>
        <family val="2"/>
      </rPr>
      <t xml:space="preserve"> </t>
    </r>
    <r>
      <rPr>
        <b/>
        <sz val="8"/>
        <color indexed="9"/>
        <rFont val="Verdana"/>
        <family val="2"/>
      </rPr>
      <t>(bedragen x € 1 miljard)</t>
    </r>
    <r>
      <rPr>
        <b/>
        <vertAlign val="superscript"/>
        <sz val="8"/>
        <color indexed="9"/>
        <rFont val="Verdana"/>
        <family val="2"/>
      </rPr>
      <t>1</t>
    </r>
  </si>
  <si>
    <r>
      <t>Tabel 15 Uitgaven en inkomsten Zorgverzekeringswet (bedragen x € 1 miljard)</t>
    </r>
    <r>
      <rPr>
        <b/>
        <vertAlign val="superscript"/>
        <sz val="8"/>
        <color indexed="9"/>
        <rFont val="Verdana"/>
        <family val="2"/>
      </rPr>
      <t>1</t>
    </r>
  </si>
  <si>
    <r>
      <t>[1]</t>
    </r>
    <r>
      <rPr>
        <i/>
        <sz val="8"/>
        <color indexed="8"/>
        <rFont val="Verdana"/>
        <family val="2"/>
      </rPr>
      <t xml:space="preserve"> </t>
    </r>
    <r>
      <rPr>
        <i/>
        <sz val="8"/>
        <color indexed="8"/>
        <rFont val="Verdana"/>
        <family val="2"/>
      </rPr>
      <t>Door afrondingsverschillen kan de som van de delen afwijken van het totaal.</t>
    </r>
  </si>
  <si>
    <r>
      <t>[1]</t>
    </r>
    <r>
      <rPr>
        <sz val="8"/>
        <color indexed="8"/>
        <rFont val="Verdana"/>
        <family val="2"/>
      </rPr>
      <t xml:space="preserve"> </t>
    </r>
    <r>
      <rPr>
        <i/>
        <sz val="8"/>
        <color indexed="8"/>
        <rFont val="Verdana"/>
        <family val="2"/>
      </rPr>
      <t>Door afrondingsverschillen kan de som van de delen afwijken van het totaal.</t>
    </r>
  </si>
  <si>
    <t> 42,5</t>
  </si>
  <si>
    <r>
      <t>Tabel 16 Uitgaven en inkomsten Fonds langdurige zorg (bedragen x € 1 miljard)</t>
    </r>
    <r>
      <rPr>
        <b/>
        <vertAlign val="superscript"/>
        <sz val="8"/>
        <color indexed="9"/>
        <rFont val="Verdana"/>
        <family val="2"/>
      </rPr>
      <t>1</t>
    </r>
  </si>
  <si>
    <t> 0,9</t>
  </si>
  <si>
    <r>
      <t xml:space="preserve"> </t>
    </r>
    <r>
      <rPr>
        <i/>
        <vertAlign val="superscript"/>
        <sz val="11"/>
        <color indexed="8"/>
        <rFont val="Verdana"/>
        <family val="2"/>
      </rPr>
      <t>[1]</t>
    </r>
    <r>
      <rPr>
        <i/>
        <sz val="11"/>
        <color indexed="8"/>
        <rFont val="Verdana"/>
        <family val="2"/>
      </rPr>
      <t xml:space="preserve"> </t>
    </r>
    <r>
      <rPr>
        <i/>
        <sz val="8"/>
        <color indexed="8"/>
        <rFont val="Verdana"/>
        <family val="2"/>
      </rPr>
      <t>Door afrondingsverschillen kan de som van de delen afwijken van het totaal.</t>
    </r>
  </si>
  <si>
    <r>
      <t>Tabel 17 Vermogen Algemeen Fonds Bijzondere Ziektekosten (bedragen x € 1 miljard)</t>
    </r>
    <r>
      <rPr>
        <b/>
        <vertAlign val="superscript"/>
        <sz val="8"/>
        <color indexed="9"/>
        <rFont val="Verdana"/>
        <family val="2"/>
      </rPr>
      <t>1</t>
    </r>
  </si>
  <si>
    <t>Bron: VWS, Financiën, ZiNL.</t>
  </si>
  <si>
    <t>Bron: VWS, CPB.</t>
  </si>
  <si>
    <t>Tabel 9A Actueel beeld financiële resultaten zorgakkoorden instellingen voor medisch- specialistische zorg 2012-2014</t>
  </si>
  <si>
    <t>Tabel 9B Actueel beeld financiële resultaten zorgakkoorden vrijgevestigd medisch specialisten 2012-2014</t>
  </si>
  <si>
    <t>Tabel 9C Actueel beeld financiële resultaten zorgakkoorden geneeskundige geestelijke gezondheidszorg 2013-2014</t>
  </si>
  <si>
    <t>Tabel 9D Actueel beeld financiële resultaten zorgakkoorden huisartsen en multidisciplinaire zorgverlening 2013-2015</t>
  </si>
  <si>
    <t>Tabel 11 Verticale ontwikkeling van de Wlz-uitgaven en -ontvangsten</t>
  </si>
  <si>
    <t>Tabel 11A Actualisering Wlz-uitgaven</t>
  </si>
  <si>
    <t>Tabel 12 Verticale ontwikkeling van de Wmo 2015 en Jeugdwet-uitgaven en -ontvangsten</t>
  </si>
  <si>
    <t>Tabel 13 Verticale ontwikkeling van de begrotingsgefinancierde-BKZ-uitgaven en -ontvangsten</t>
  </si>
  <si>
    <t xml:space="preserve">Tabel 14 Zorguitgaven naar financieringsbronnen </t>
  </si>
  <si>
    <t>Tabel 15 Uitgaven en inkomsten Zorgverzekeringswet</t>
  </si>
  <si>
    <t>Tabel 16 Uitgaven en inkomsten Fonds langdurige zorg</t>
  </si>
  <si>
    <t>Tabel 17 Vermogen Algemeen Fonds Bijzondere Ziektekosten</t>
  </si>
  <si>
    <t>Tabel 19 Actuele standen van de BKZ-uitgaven en -ontvangsten per sector 2012 t/m 2015</t>
  </si>
  <si>
    <t>Tabel 20 Ontwikkeling van de BKZ-uitgaven en -ontvangsten 2005-2015</t>
  </si>
  <si>
    <t>Tabel 9E Actueel beeld financieel resultaat zorgakkoord 2015 wijkverpleging</t>
  </si>
  <si>
    <r>
      <t xml:space="preserve">1 </t>
    </r>
    <r>
      <rPr>
        <i/>
        <sz val="8"/>
        <color indexed="8"/>
        <rFont val="Verdana"/>
        <family val="2"/>
      </rPr>
      <t>Als gevolg van afronding kan de som der delen afwijken van het totaal.</t>
    </r>
  </si>
  <si>
    <r>
      <t xml:space="preserve">2 </t>
    </r>
    <r>
      <rPr>
        <i/>
        <sz val="8"/>
        <color indexed="8"/>
        <rFont val="Verdana"/>
        <family val="2"/>
      </rPr>
      <t>Dit is inclusief de loon- en prijsbijstelling.</t>
    </r>
  </si>
  <si>
    <r>
      <rPr>
        <i/>
        <vertAlign val="superscript"/>
        <sz val="9"/>
        <color indexed="8"/>
        <rFont val="Verdana"/>
        <family val="2"/>
      </rPr>
      <t>1</t>
    </r>
    <r>
      <rPr>
        <i/>
        <sz val="9"/>
        <color indexed="8"/>
        <rFont val="Verdana"/>
        <family val="2"/>
      </rPr>
      <t xml:space="preserve"> Exclusief de eenmalige stimuleringsimpuls voor de bouw uit het aanvullend coalitieakkoord Balkenende IV (€ 320 mln) die niet aan het BKZ is toegerekend.</t>
    </r>
  </si>
  <si>
    <r>
      <t>2</t>
    </r>
    <r>
      <rPr>
        <i/>
        <sz val="9"/>
        <color indexed="8"/>
        <rFont val="Verdana"/>
        <family val="2"/>
      </rPr>
      <t xml:space="preserve"> Ingaande 2015 is de Wet langdurige zorg in werking getreden.</t>
    </r>
  </si>
</sst>
</file>

<file path=xl/styles.xml><?xml version="1.0" encoding="utf-8"?>
<styleSheet xmlns="http://schemas.openxmlformats.org/spreadsheetml/2006/main">
  <numFmts count="14">
    <numFmt numFmtId="164" formatCode="_-* #,##0.00_-;_-* #,##0.00\-;_-* &quot;-&quot;??_-;_-@_-"/>
    <numFmt numFmtId="166" formatCode="#,##0.0"/>
    <numFmt numFmtId="167" formatCode="0.0"/>
    <numFmt numFmtId="169" formatCode="&quot;fl&quot;\ #,##0.00_-;&quot;fl&quot;\ #,##0.00\-"/>
    <numFmt numFmtId="170" formatCode="_-[$€]\ * #,##0.00_-;_-[$€]\ * #,##0.00\-;_-[$€]\ * &quot;-&quot;??_-;_-@_-"/>
    <numFmt numFmtId="171" formatCode="#,##0_ ;\-#,##0\ "/>
    <numFmt numFmtId="172" formatCode="&quot;fl&quot;\ #,##0_-;&quot;fl&quot;\ #,##0\-"/>
    <numFmt numFmtId="173" formatCode="#,##0.000"/>
    <numFmt numFmtId="174" formatCode="_-* #,##0.0_-;_-* #,##0.0\-;_-* &quot;-&quot;??_-;_-@_-"/>
    <numFmt numFmtId="175" formatCode="_-* #,##0.0000_-;_-* #,##0.0000\-;_-* &quot;-&quot;??_-;_-@_-"/>
    <numFmt numFmtId="177" formatCode="_(* #,##0_);_(* \(#,##0\);_(* &quot;-&quot;??_);_(@_)"/>
    <numFmt numFmtId="179" formatCode="#,##0.00000"/>
    <numFmt numFmtId="199" formatCode="#,##0.0000000"/>
    <numFmt numFmtId="212" formatCode="_ * #,##0_ ;_ * \-#,##0_ ;_ * &quot;-&quot;??_ ;_ @_ "/>
  </numFmts>
  <fonts count="123">
    <font>
      <sz val="11"/>
      <color theme="1"/>
      <name val="Calibri"/>
      <family val="2"/>
      <scheme val="minor"/>
    </font>
    <font>
      <i/>
      <sz val="8"/>
      <color indexed="8"/>
      <name val="Verdana"/>
      <family val="2"/>
    </font>
    <font>
      <vertAlign val="superscript"/>
      <sz val="8"/>
      <color indexed="8"/>
      <name val="Verdana"/>
      <family val="2"/>
    </font>
    <font>
      <sz val="10"/>
      <name val="Arial"/>
      <family val="2"/>
    </font>
    <font>
      <sz val="8"/>
      <name val="Verdana"/>
      <family val="2"/>
    </font>
    <font>
      <i/>
      <sz val="8"/>
      <name val="Verdana"/>
      <family val="2"/>
    </font>
    <font>
      <sz val="8"/>
      <name val="Arial"/>
      <family val="2"/>
    </font>
    <font>
      <sz val="9"/>
      <name val="Arial"/>
      <family val="2"/>
    </font>
    <font>
      <sz val="9"/>
      <name val="Arial"/>
      <family val="2"/>
    </font>
    <font>
      <sz val="12"/>
      <name val="Arial"/>
      <family val="2"/>
    </font>
    <font>
      <b/>
      <sz val="18"/>
      <name val="Arial"/>
      <family val="2"/>
    </font>
    <font>
      <b/>
      <sz val="12"/>
      <name val="Arial"/>
      <family val="2"/>
    </font>
    <font>
      <sz val="9"/>
      <color indexed="8"/>
      <name val="Verdana"/>
      <family val="2"/>
    </font>
    <font>
      <sz val="10"/>
      <name val="Arial"/>
      <family val="2"/>
    </font>
    <font>
      <i/>
      <vertAlign val="superscript"/>
      <sz val="8"/>
      <color indexed="8"/>
      <name val="Verdana"/>
      <family val="2"/>
    </font>
    <font>
      <sz val="10"/>
      <name val="Arial"/>
      <family val="2"/>
    </font>
    <font>
      <b/>
      <sz val="8"/>
      <name val="Verdana"/>
      <family val="2"/>
    </font>
    <font>
      <b/>
      <vertAlign val="superscript"/>
      <sz val="8"/>
      <color indexed="9"/>
      <name val="Verdana"/>
      <family val="2"/>
    </font>
    <font>
      <i/>
      <vertAlign val="superscript"/>
      <sz val="8"/>
      <name val="Verdana"/>
      <family val="2"/>
    </font>
    <font>
      <vertAlign val="superscript"/>
      <sz val="8"/>
      <name val="Verdana"/>
      <family val="2"/>
    </font>
    <font>
      <sz val="10"/>
      <name val="Univers"/>
    </font>
    <font>
      <sz val="10"/>
      <name val="Arial"/>
      <family val="2"/>
    </font>
    <font>
      <sz val="8"/>
      <color indexed="8"/>
      <name val="Verdana"/>
      <family val="2"/>
    </font>
    <font>
      <sz val="10"/>
      <name val="Arial"/>
      <family val="2"/>
    </font>
    <font>
      <b/>
      <sz val="8"/>
      <color indexed="9"/>
      <name val="Calibri"/>
      <family val="2"/>
    </font>
    <font>
      <b/>
      <vertAlign val="superscript"/>
      <sz val="8"/>
      <name val="Verdana"/>
      <family val="2"/>
    </font>
    <font>
      <b/>
      <i/>
      <sz val="9"/>
      <name val="Verdana"/>
      <family val="2"/>
    </font>
    <font>
      <i/>
      <u/>
      <sz val="8"/>
      <name val="Verdana"/>
      <family val="2"/>
    </font>
    <font>
      <i/>
      <sz val="8"/>
      <color indexed="8"/>
      <name val="Verdana"/>
      <family val="2"/>
    </font>
    <font>
      <i/>
      <vertAlign val="superscript"/>
      <sz val="8"/>
      <color indexed="8"/>
      <name val="Verdana"/>
      <family val="2"/>
    </font>
    <font>
      <vertAlign val="superscript"/>
      <sz val="8"/>
      <color indexed="9"/>
      <name val="Verdana"/>
      <family val="2"/>
    </font>
    <font>
      <i/>
      <sz val="8"/>
      <color indexed="8"/>
      <name val="Verdana"/>
      <family val="2"/>
    </font>
    <font>
      <i/>
      <vertAlign val="superscript"/>
      <sz val="8"/>
      <color indexed="8"/>
      <name val="Verdana"/>
      <family val="2"/>
    </font>
    <font>
      <i/>
      <sz val="8"/>
      <color indexed="8"/>
      <name val="Verdana"/>
      <family val="2"/>
    </font>
    <font>
      <i/>
      <vertAlign val="superscript"/>
      <sz val="8"/>
      <color indexed="8"/>
      <name val="Verdana"/>
      <family val="2"/>
    </font>
    <font>
      <b/>
      <vertAlign val="superscript"/>
      <sz val="8"/>
      <color indexed="9"/>
      <name val="Verdana"/>
      <family val="2"/>
    </font>
    <font>
      <vertAlign val="superscript"/>
      <sz val="8"/>
      <color indexed="8"/>
      <name val="Verdana"/>
      <family val="2"/>
    </font>
    <font>
      <i/>
      <sz val="8"/>
      <color indexed="8"/>
      <name val="Verdana"/>
      <family val="2"/>
    </font>
    <font>
      <i/>
      <sz val="8"/>
      <color indexed="8"/>
      <name val="Verdana"/>
      <family val="2"/>
    </font>
    <font>
      <i/>
      <vertAlign val="superscript"/>
      <sz val="8"/>
      <color indexed="8"/>
      <name val="Verdana"/>
      <family val="2"/>
    </font>
    <font>
      <i/>
      <vertAlign val="superscript"/>
      <sz val="8"/>
      <color indexed="8"/>
      <name val="Verdana"/>
      <family val="2"/>
    </font>
    <font>
      <vertAlign val="superscript"/>
      <sz val="8"/>
      <color indexed="8"/>
      <name val="Verdana"/>
      <family val="2"/>
    </font>
    <font>
      <b/>
      <vertAlign val="superscript"/>
      <sz val="8"/>
      <color indexed="9"/>
      <name val="Verdana"/>
      <family val="2"/>
    </font>
    <font>
      <vertAlign val="superscript"/>
      <sz val="8"/>
      <color indexed="8"/>
      <name val="Verdana"/>
      <family val="2"/>
    </font>
    <font>
      <vertAlign val="superscript"/>
      <sz val="6"/>
      <color indexed="8"/>
      <name val="Verdana"/>
      <family val="2"/>
    </font>
    <font>
      <b/>
      <vertAlign val="superscript"/>
      <sz val="8"/>
      <color indexed="9"/>
      <name val="Verdana"/>
      <family val="2"/>
    </font>
    <font>
      <b/>
      <vertAlign val="superscript"/>
      <sz val="8"/>
      <color indexed="8"/>
      <name val="Verdana"/>
      <family val="2"/>
    </font>
    <font>
      <b/>
      <vertAlign val="superscript"/>
      <sz val="8"/>
      <color indexed="9"/>
      <name val="Verdana"/>
      <family val="2"/>
    </font>
    <font>
      <b/>
      <vertAlign val="superscript"/>
      <sz val="8"/>
      <color indexed="9"/>
      <name val="Verdana"/>
      <family val="2"/>
    </font>
    <font>
      <i/>
      <sz val="8"/>
      <color indexed="8"/>
      <name val="Verdana"/>
      <family val="2"/>
    </font>
    <font>
      <sz val="8"/>
      <color indexed="8"/>
      <name val="Verdana"/>
      <family val="2"/>
    </font>
    <font>
      <i/>
      <sz val="8"/>
      <color indexed="8"/>
      <name val="Verdana"/>
      <family val="2"/>
    </font>
    <font>
      <i/>
      <vertAlign val="superscript"/>
      <sz val="8"/>
      <color indexed="8"/>
      <name val="Verdana"/>
      <family val="2"/>
    </font>
    <font>
      <i/>
      <sz val="10"/>
      <color indexed="8"/>
      <name val="Times New Roman"/>
      <family val="1"/>
    </font>
    <font>
      <i/>
      <sz val="8"/>
      <color indexed="8"/>
      <name val="Verdana"/>
      <family val="2"/>
    </font>
    <font>
      <b/>
      <vertAlign val="superscript"/>
      <sz val="8"/>
      <color indexed="9"/>
      <name val="Verdana"/>
      <family val="2"/>
    </font>
    <font>
      <i/>
      <sz val="8"/>
      <color indexed="8"/>
      <name val="Verdana"/>
      <family val="2"/>
    </font>
    <font>
      <i/>
      <vertAlign val="superscript"/>
      <sz val="8"/>
      <color indexed="8"/>
      <name val="Verdana"/>
      <family val="2"/>
    </font>
    <font>
      <i/>
      <vertAlign val="superscript"/>
      <sz val="8"/>
      <color indexed="8"/>
      <name val="Verdana"/>
      <family val="2"/>
    </font>
    <font>
      <sz val="8"/>
      <color indexed="8"/>
      <name val="Verdana"/>
      <family val="2"/>
    </font>
    <font>
      <i/>
      <sz val="8"/>
      <color indexed="8"/>
      <name val="Verdana"/>
      <family val="2"/>
    </font>
    <font>
      <b/>
      <sz val="8"/>
      <color indexed="9"/>
      <name val="Verdana"/>
      <family val="2"/>
    </font>
    <font>
      <i/>
      <sz val="8"/>
      <color indexed="8"/>
      <name val="Verdana"/>
      <family val="2"/>
    </font>
    <font>
      <i/>
      <sz val="11"/>
      <color indexed="8"/>
      <name val="Verdana"/>
      <family val="2"/>
    </font>
    <font>
      <b/>
      <vertAlign val="superscript"/>
      <sz val="8"/>
      <color indexed="9"/>
      <name val="Verdana"/>
      <family val="2"/>
    </font>
    <font>
      <i/>
      <vertAlign val="superscript"/>
      <sz val="11"/>
      <color indexed="8"/>
      <name val="Verdana"/>
      <family val="2"/>
    </font>
    <font>
      <i/>
      <sz val="9"/>
      <color indexed="8"/>
      <name val="Verdana"/>
      <family val="2"/>
    </font>
    <font>
      <i/>
      <vertAlign val="superscript"/>
      <sz val="9"/>
      <color indexed="8"/>
      <name val="Verdana"/>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sz val="11"/>
      <color rgb="FF006100"/>
      <name val="Calibri"/>
      <family val="2"/>
      <scheme val="minor"/>
    </font>
    <font>
      <u/>
      <sz val="12.65"/>
      <color theme="10"/>
      <name val="Calibri"/>
      <family val="2"/>
    </font>
    <font>
      <sz val="11"/>
      <color rgb="FF3F3F7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1"/>
      <color theme="1"/>
      <name val="Calibri"/>
      <family val="2"/>
      <scheme val="minor"/>
    </font>
    <font>
      <b/>
      <sz val="11"/>
      <color rgb="FF3F3F3F"/>
      <name val="Calibri"/>
      <family val="2"/>
      <scheme val="minor"/>
    </font>
    <font>
      <i/>
      <sz val="11"/>
      <color rgb="FF7F7F7F"/>
      <name val="Calibri"/>
      <family val="2"/>
      <scheme val="minor"/>
    </font>
    <font>
      <sz val="11"/>
      <color rgb="FFFF0000"/>
      <name val="Calibri"/>
      <family val="2"/>
      <scheme val="minor"/>
    </font>
    <font>
      <sz val="8"/>
      <color theme="1"/>
      <name val="Verdana"/>
      <family val="2"/>
    </font>
    <font>
      <i/>
      <sz val="8"/>
      <color theme="1"/>
      <name val="Verdana"/>
      <family val="2"/>
    </font>
    <font>
      <sz val="8"/>
      <color rgb="FFFF0000"/>
      <name val="Verdana"/>
      <family val="2"/>
    </font>
    <font>
      <b/>
      <sz val="8"/>
      <color theme="1"/>
      <name val="Verdana"/>
      <family val="2"/>
    </font>
    <font>
      <sz val="11"/>
      <color theme="1"/>
      <name val="Verdana"/>
      <family val="2"/>
    </font>
    <font>
      <b/>
      <sz val="11"/>
      <color theme="1"/>
      <name val="Verdana"/>
      <family val="2"/>
    </font>
    <font>
      <sz val="10"/>
      <color theme="1"/>
      <name val="Verdana"/>
      <family val="2"/>
    </font>
    <font>
      <sz val="11"/>
      <color rgb="FF000000"/>
      <name val="Verdana"/>
      <family val="2"/>
    </font>
    <font>
      <b/>
      <sz val="8"/>
      <color rgb="FFFF0000"/>
      <name val="Verdana"/>
      <family val="2"/>
    </font>
    <font>
      <sz val="8"/>
      <color rgb="FF000000"/>
      <name val="Verdana"/>
      <family val="2"/>
    </font>
    <font>
      <b/>
      <sz val="8"/>
      <color rgb="FF000000"/>
      <name val="Verdana"/>
      <family val="2"/>
    </font>
    <font>
      <i/>
      <sz val="8"/>
      <color rgb="FF000000"/>
      <name val="Verdana"/>
      <family val="2"/>
    </font>
    <font>
      <b/>
      <i/>
      <sz val="8"/>
      <color rgb="FF000000"/>
      <name val="Verdana"/>
      <family val="2"/>
    </font>
    <font>
      <sz val="8"/>
      <color rgb="FFFFFFFF"/>
      <name val="Verdana"/>
      <family val="2"/>
    </font>
    <font>
      <b/>
      <i/>
      <sz val="8"/>
      <color theme="1"/>
      <name val="Verdana"/>
      <family val="2"/>
    </font>
    <font>
      <b/>
      <sz val="8"/>
      <color rgb="FFFFFFFF"/>
      <name val="Verdana"/>
      <family val="2"/>
    </font>
    <font>
      <b/>
      <sz val="8"/>
      <color theme="0"/>
      <name val="Verdana"/>
      <family val="2"/>
    </font>
    <font>
      <sz val="8"/>
      <color theme="0"/>
      <name val="Verdana"/>
      <family val="2"/>
    </font>
    <font>
      <i/>
      <u/>
      <sz val="8"/>
      <color theme="10"/>
      <name val="Verdana"/>
      <family val="2"/>
    </font>
    <font>
      <sz val="11"/>
      <color theme="1"/>
      <name val="Times New Roman"/>
      <family val="1"/>
    </font>
    <font>
      <i/>
      <vertAlign val="superscript"/>
      <sz val="8"/>
      <color rgb="FF000000"/>
      <name val="Verdana"/>
      <family val="2"/>
    </font>
    <font>
      <sz val="11"/>
      <color rgb="FF000000"/>
      <name val="Calibri"/>
      <family val="2"/>
    </font>
    <font>
      <sz val="9"/>
      <color theme="1"/>
      <name val="Verdana"/>
      <family val="2"/>
    </font>
    <font>
      <b/>
      <sz val="10"/>
      <color theme="1"/>
      <name val="Verdana"/>
      <family val="2"/>
    </font>
    <font>
      <b/>
      <sz val="9"/>
      <color theme="1"/>
      <name val="Verdana"/>
      <family val="2"/>
    </font>
    <font>
      <sz val="10"/>
      <color theme="1"/>
      <name val="Times New Roman"/>
      <family val="1"/>
    </font>
    <font>
      <vertAlign val="superscript"/>
      <sz val="8"/>
      <color theme="1"/>
      <name val="Verdana"/>
      <family val="2"/>
    </font>
    <font>
      <b/>
      <i/>
      <vertAlign val="superscript"/>
      <sz val="8"/>
      <color theme="1"/>
      <name val="Verdana"/>
      <family val="2"/>
    </font>
    <font>
      <i/>
      <sz val="11"/>
      <color theme="1"/>
      <name val="Verdana"/>
      <family val="2"/>
    </font>
    <font>
      <b/>
      <sz val="8"/>
      <color theme="1"/>
      <name val="Calibri"/>
      <family val="2"/>
      <scheme val="minor"/>
    </font>
    <font>
      <b/>
      <sz val="9"/>
      <color theme="0"/>
      <name val="Verdana"/>
      <family val="2"/>
    </font>
    <font>
      <i/>
      <sz val="11"/>
      <color theme="1"/>
      <name val="Calibri"/>
      <family val="2"/>
      <scheme val="minor"/>
    </font>
    <font>
      <sz val="8"/>
      <color theme="1"/>
      <name val="Calibri"/>
      <family val="2"/>
      <scheme val="minor"/>
    </font>
    <font>
      <i/>
      <vertAlign val="superscript"/>
      <sz val="8"/>
      <color theme="1"/>
      <name val="Verdana"/>
      <family val="2"/>
    </font>
    <font>
      <i/>
      <sz val="8"/>
      <color theme="1"/>
      <name val="Calibri"/>
      <family val="2"/>
      <scheme val="minor"/>
    </font>
    <font>
      <sz val="9"/>
      <color theme="1"/>
      <name val="Calibri"/>
      <family val="2"/>
      <scheme val="minor"/>
    </font>
    <font>
      <i/>
      <vertAlign val="superscript"/>
      <sz val="9"/>
      <color theme="1"/>
      <name val="Verdana"/>
      <family val="2"/>
    </font>
  </fonts>
  <fills count="42">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theme="4" tint="0.79998168889431442"/>
        <bgColor indexed="64"/>
      </patternFill>
    </fill>
    <fill>
      <patternFill patternType="solid">
        <fgColor theme="4" tint="0.79998168889431442"/>
        <bgColor indexed="41"/>
      </patternFill>
    </fill>
    <fill>
      <patternFill patternType="solid">
        <fgColor rgb="FF000000"/>
        <bgColor indexed="64"/>
      </patternFill>
    </fill>
    <fill>
      <patternFill patternType="solid">
        <fgColor rgb="FFDBE5F1"/>
        <bgColor indexed="64"/>
      </patternFill>
    </fill>
    <fill>
      <patternFill patternType="solid">
        <fgColor theme="3" tint="0.79998168889431442"/>
        <bgColor indexed="64"/>
      </patternFill>
    </fill>
    <fill>
      <patternFill patternType="solid">
        <fgColor rgb="FFFFFF00"/>
        <bgColor indexed="64"/>
      </patternFill>
    </fill>
    <fill>
      <patternFill patternType="solid">
        <fgColor rgb="FFC6D9F1"/>
        <bgColor indexed="64"/>
      </patternFill>
    </fill>
    <fill>
      <patternFill patternType="solid">
        <fgColor theme="1"/>
        <bgColor indexed="64"/>
      </patternFill>
    </fill>
    <fill>
      <patternFill patternType="solid">
        <fgColor theme="1"/>
        <bgColor rgb="FF000000"/>
      </patternFill>
    </fill>
  </fills>
  <borders count="28">
    <border>
      <left/>
      <right/>
      <top/>
      <bottom/>
      <diagonal/>
    </border>
    <border>
      <left/>
      <right/>
      <top style="double">
        <color indexed="0"/>
      </top>
      <bottom/>
      <diagonal/>
    </border>
    <border>
      <left/>
      <right/>
      <top style="thin">
        <color indexed="0"/>
      </top>
      <bottom style="double">
        <color indexed="0"/>
      </bottom>
      <diagonal/>
    </border>
    <border>
      <left/>
      <right style="thin">
        <color indexed="64"/>
      </right>
      <top/>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double">
        <color indexed="64"/>
      </bottom>
      <diagonal/>
    </border>
    <border>
      <left/>
      <right/>
      <top style="medium">
        <color indexed="64"/>
      </top>
      <bottom style="double">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double">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rgb="FF000000"/>
      </right>
      <top style="medium">
        <color indexed="64"/>
      </top>
      <bottom style="thin">
        <color indexed="64"/>
      </bottom>
      <diagonal/>
    </border>
  </borders>
  <cellStyleXfs count="121">
    <xf numFmtId="0" fontId="0" fillId="0" borderId="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8" applyNumberFormat="0" applyAlignment="0" applyProtection="0"/>
    <xf numFmtId="4" fontId="9" fillId="0" borderId="0" applyProtection="0"/>
    <xf numFmtId="4" fontId="9" fillId="0" borderId="0" applyProtection="0"/>
    <xf numFmtId="4" fontId="9" fillId="0" borderId="0" applyProtection="0"/>
    <xf numFmtId="0" fontId="71" fillId="27" borderId="19" applyNumberFormat="0" applyAlignment="0" applyProtection="0"/>
    <xf numFmtId="169" fontId="9" fillId="0" borderId="0" applyProtection="0"/>
    <xf numFmtId="169" fontId="9" fillId="0" borderId="0" applyProtection="0"/>
    <xf numFmtId="169" fontId="9" fillId="0" borderId="0" applyProtection="0"/>
    <xf numFmtId="0" fontId="9" fillId="0" borderId="0" applyProtection="0"/>
    <xf numFmtId="0" fontId="9" fillId="0" borderId="0" applyProtection="0"/>
    <xf numFmtId="0" fontId="9" fillId="0" borderId="0" applyProtection="0"/>
    <xf numFmtId="14" fontId="3" fillId="0" borderId="0" applyFont="0" applyFill="0" applyBorder="0" applyAlignment="0" applyProtection="0"/>
    <xf numFmtId="14" fontId="3" fillId="0" borderId="0" applyFont="0" applyFill="0" applyBorder="0" applyAlignment="0" applyProtection="0"/>
    <xf numFmtId="1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 fontId="9" fillId="0" borderId="0" applyProtection="0"/>
    <xf numFmtId="2" fontId="9" fillId="0" borderId="0" applyProtection="0"/>
    <xf numFmtId="2" fontId="9" fillId="0" borderId="0" applyProtection="0"/>
    <xf numFmtId="0" fontId="72" fillId="0" borderId="20" applyNumberFormat="0" applyFill="0" applyAlignment="0" applyProtection="0"/>
    <xf numFmtId="0" fontId="73" fillId="28" borderId="0" applyNumberFormat="0" applyBorder="0" applyAlignment="0" applyProtection="0"/>
    <xf numFmtId="0" fontId="10" fillId="0" borderId="0" applyProtection="0"/>
    <xf numFmtId="0" fontId="10" fillId="0" borderId="0" applyProtection="0"/>
    <xf numFmtId="0" fontId="10" fillId="0" borderId="0" applyProtection="0"/>
    <xf numFmtId="0" fontId="11" fillId="0" borderId="0" applyProtection="0"/>
    <xf numFmtId="0" fontId="11" fillId="0" borderId="0" applyProtection="0"/>
    <xf numFmtId="0" fontId="11" fillId="0" borderId="0" applyProtection="0"/>
    <xf numFmtId="0" fontId="74" fillId="0" borderId="0" applyNumberFormat="0" applyFill="0" applyBorder="0" applyAlignment="0" applyProtection="0">
      <alignment vertical="top"/>
      <protection locked="0"/>
    </xf>
    <xf numFmtId="0" fontId="75" fillId="29" borderId="18" applyNumberFormat="0" applyAlignment="0" applyProtection="0"/>
    <xf numFmtId="164" fontId="68" fillId="0" borderId="0" applyFont="0" applyFill="0" applyBorder="0" applyAlignment="0" applyProtection="0"/>
    <xf numFmtId="171" fontId="8" fillId="0" borderId="0" applyFont="0" applyFill="0" applyBorder="0" applyAlignment="0" applyProtection="0"/>
    <xf numFmtId="171" fontId="7"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76" fillId="0" borderId="21" applyNumberFormat="0" applyFill="0" applyAlignment="0" applyProtection="0"/>
    <xf numFmtId="0" fontId="77" fillId="0" borderId="22" applyNumberFormat="0" applyFill="0" applyAlignment="0" applyProtection="0"/>
    <xf numFmtId="0" fontId="78" fillId="0" borderId="23" applyNumberFormat="0" applyFill="0" applyAlignment="0" applyProtection="0"/>
    <xf numFmtId="0" fontId="78" fillId="0" borderId="0" applyNumberFormat="0" applyFill="0" applyBorder="0" applyAlignment="0" applyProtection="0"/>
    <xf numFmtId="0" fontId="10" fillId="0" borderId="0" applyNumberFormat="0" applyFont="0" applyFill="0" applyAlignment="0" applyProtection="0"/>
    <xf numFmtId="0" fontId="10" fillId="0" borderId="0" applyNumberFormat="0" applyFont="0" applyFill="0" applyAlignment="0" applyProtection="0"/>
    <xf numFmtId="0" fontId="10" fillId="0" borderId="0" applyNumberFormat="0" applyFont="0" applyFill="0" applyAlignment="0" applyProtection="0"/>
    <xf numFmtId="0" fontId="11" fillId="0" borderId="0" applyNumberFormat="0" applyFont="0" applyFill="0" applyAlignment="0" applyProtection="0"/>
    <xf numFmtId="0" fontId="11" fillId="0" borderId="0" applyNumberFormat="0" applyFont="0" applyFill="0" applyAlignment="0" applyProtection="0"/>
    <xf numFmtId="0" fontId="11" fillId="0" borderId="0" applyNumberFormat="0" applyFont="0" applyFill="0" applyAlignment="0" applyProtection="0"/>
    <xf numFmtId="0" fontId="79" fillId="30" borderId="0" applyNumberFormat="0" applyBorder="0" applyAlignment="0" applyProtection="0"/>
    <xf numFmtId="0" fontId="9" fillId="0" borderId="0"/>
    <xf numFmtId="0" fontId="3" fillId="0" borderId="0"/>
    <xf numFmtId="0" fontId="3" fillId="0" borderId="0"/>
    <xf numFmtId="0" fontId="3" fillId="0" borderId="0"/>
    <xf numFmtId="0" fontId="9" fillId="0" borderId="0"/>
    <xf numFmtId="0" fontId="9" fillId="0" borderId="0"/>
    <xf numFmtId="0" fontId="12" fillId="0" borderId="0"/>
    <xf numFmtId="0" fontId="68" fillId="31" borderId="24" applyNumberFormat="0" applyFont="0" applyAlignment="0" applyProtection="0"/>
    <xf numFmtId="0" fontId="80" fillId="32" borderId="0" applyNumberFormat="0" applyBorder="0" applyAlignment="0" applyProtection="0"/>
    <xf numFmtId="10" fontId="9" fillId="0" borderId="0" applyProtection="0"/>
    <xf numFmtId="10" fontId="9" fillId="0" borderId="0" applyProtection="0"/>
    <xf numFmtId="10" fontId="9" fillId="0" borderId="0" applyProtection="0"/>
    <xf numFmtId="9" fontId="6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21" fillId="0" borderId="0"/>
    <xf numFmtId="0" fontId="3" fillId="0" borderId="0"/>
    <xf numFmtId="0" fontId="7" fillId="0" borderId="0"/>
    <xf numFmtId="0" fontId="68" fillId="0" borderId="0"/>
    <xf numFmtId="0" fontId="13" fillId="0" borderId="0"/>
    <xf numFmtId="0" fontId="3" fillId="0" borderId="0"/>
    <xf numFmtId="0" fontId="23" fillId="0" borderId="0"/>
    <xf numFmtId="0" fontId="3" fillId="0" borderId="0"/>
    <xf numFmtId="0" fontId="3" fillId="0" borderId="0"/>
    <xf numFmtId="0" fontId="20" fillId="0" borderId="0"/>
    <xf numFmtId="0" fontId="81" fillId="0" borderId="0" applyNumberFormat="0" applyFill="0" applyBorder="0" applyAlignment="0" applyProtection="0"/>
    <xf numFmtId="0" fontId="82" fillId="0" borderId="25" applyNumberFormat="0" applyFill="0" applyAlignment="0" applyProtection="0"/>
    <xf numFmtId="0" fontId="3" fillId="0" borderId="1" applyNumberFormat="0" applyFont="0" applyBorder="0" applyAlignment="0" applyProtection="0"/>
    <xf numFmtId="0" fontId="3" fillId="0" borderId="1" applyNumberFormat="0" applyFont="0" applyBorder="0" applyAlignment="0" applyProtection="0"/>
    <xf numFmtId="0" fontId="3" fillId="0" borderId="1" applyNumberFormat="0" applyFont="0" applyBorder="0" applyAlignment="0" applyProtection="0"/>
    <xf numFmtId="0" fontId="9" fillId="0" borderId="2" applyProtection="0"/>
    <xf numFmtId="0" fontId="9" fillId="0" borderId="2" applyProtection="0"/>
    <xf numFmtId="0" fontId="9" fillId="0" borderId="2" applyProtection="0"/>
    <xf numFmtId="0" fontId="83" fillId="26" borderId="26" applyNumberFormat="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cellStyleXfs>
  <cellXfs count="549">
    <xf numFmtId="0" fontId="0" fillId="0" borderId="0" xfId="0"/>
    <xf numFmtId="0" fontId="86" fillId="0" borderId="0" xfId="0" applyFont="1"/>
    <xf numFmtId="0" fontId="86" fillId="0" borderId="0" xfId="0" applyFont="1" applyAlignment="1"/>
    <xf numFmtId="0" fontId="4" fillId="0" borderId="0" xfId="0" applyFont="1" applyFill="1" applyAlignment="1"/>
    <xf numFmtId="0" fontId="86" fillId="0" borderId="0" xfId="0" applyFont="1" applyBorder="1"/>
    <xf numFmtId="0" fontId="87" fillId="0" borderId="0" xfId="0" applyFont="1" applyAlignment="1"/>
    <xf numFmtId="0" fontId="87" fillId="0" borderId="0" xfId="0" applyFont="1"/>
    <xf numFmtId="0" fontId="88" fillId="0" borderId="0" xfId="0" applyFont="1"/>
    <xf numFmtId="0" fontId="89" fillId="0" borderId="0" xfId="0" applyFont="1" applyAlignment="1"/>
    <xf numFmtId="0" fontId="86" fillId="0" borderId="0" xfId="0" applyFont="1" applyFill="1" applyAlignment="1"/>
    <xf numFmtId="166" fontId="6" fillId="0" borderId="0" xfId="0" applyNumberFormat="1" applyFont="1" applyFill="1" applyBorder="1"/>
    <xf numFmtId="166" fontId="6" fillId="0" borderId="3" xfId="0" applyNumberFormat="1" applyFont="1" applyFill="1" applyBorder="1"/>
    <xf numFmtId="166" fontId="0" fillId="0" borderId="0" xfId="0" applyNumberFormat="1"/>
    <xf numFmtId="0" fontId="86" fillId="0" borderId="0" xfId="0" applyFont="1" applyFill="1" applyBorder="1"/>
    <xf numFmtId="0" fontId="0" fillId="0" borderId="0" xfId="0" applyAlignment="1">
      <alignment horizontal="center"/>
    </xf>
    <xf numFmtId="0" fontId="0" fillId="0" borderId="0" xfId="0"/>
    <xf numFmtId="0" fontId="86" fillId="0" borderId="0" xfId="0" applyFont="1" applyFill="1"/>
    <xf numFmtId="0" fontId="90" fillId="0" borderId="0" xfId="0" applyFont="1"/>
    <xf numFmtId="0" fontId="88" fillId="0" borderId="0" xfId="0" applyFont="1" applyFill="1" applyAlignment="1"/>
    <xf numFmtId="175" fontId="86" fillId="0" borderId="0" xfId="55" applyNumberFormat="1" applyFont="1" applyFill="1" applyAlignment="1"/>
    <xf numFmtId="0" fontId="91" fillId="0" borderId="0" xfId="0" applyFont="1"/>
    <xf numFmtId="0" fontId="92" fillId="0" borderId="0" xfId="0" applyFont="1" applyAlignment="1">
      <alignment horizontal="right"/>
    </xf>
    <xf numFmtId="0" fontId="93" fillId="0" borderId="0" xfId="0" applyFont="1"/>
    <xf numFmtId="166" fontId="94" fillId="0" borderId="0" xfId="0" applyNumberFormat="1" applyFont="1" applyFill="1" applyBorder="1" applyAlignment="1"/>
    <xf numFmtId="174" fontId="68" fillId="0" borderId="0" xfId="55" applyNumberFormat="1" applyFont="1"/>
    <xf numFmtId="166" fontId="0" fillId="0" borderId="0" xfId="0" applyNumberFormat="1" applyAlignment="1">
      <alignment horizontal="center"/>
    </xf>
    <xf numFmtId="0" fontId="86" fillId="0" borderId="0" xfId="0" applyFont="1" applyAlignment="1">
      <alignment vertical="center"/>
    </xf>
    <xf numFmtId="0" fontId="89" fillId="0" borderId="0" xfId="0" applyFont="1" applyFill="1" applyAlignment="1"/>
    <xf numFmtId="166" fontId="88" fillId="0" borderId="0" xfId="0" applyNumberFormat="1" applyFont="1" applyFill="1" applyAlignment="1"/>
    <xf numFmtId="166" fontId="94" fillId="0" borderId="0" xfId="0" applyNumberFormat="1" applyFont="1" applyFill="1" applyAlignment="1"/>
    <xf numFmtId="0" fontId="0" fillId="0" borderId="0" xfId="0"/>
    <xf numFmtId="0" fontId="0" fillId="0" borderId="0" xfId="0" applyBorder="1"/>
    <xf numFmtId="0" fontId="87" fillId="0" borderId="0" xfId="0" applyFont="1" applyAlignment="1">
      <alignment horizontal="left" indent="2"/>
    </xf>
    <xf numFmtId="0" fontId="0" fillId="0" borderId="0" xfId="0"/>
    <xf numFmtId="0" fontId="95" fillId="0" borderId="0" xfId="0" applyFont="1" applyFill="1" applyAlignment="1">
      <alignment horizontal="right" wrapText="1"/>
    </xf>
    <xf numFmtId="0" fontId="0" fillId="0" borderId="0" xfId="0" applyAlignment="1">
      <alignment vertical="center"/>
    </xf>
    <xf numFmtId="0" fontId="4" fillId="33" borderId="0" xfId="102" applyFont="1" applyFill="1" applyAlignment="1">
      <alignment horizontal="left" vertical="center"/>
    </xf>
    <xf numFmtId="0" fontId="16" fillId="33" borderId="4" xfId="102" applyFont="1" applyFill="1" applyBorder="1" applyAlignment="1">
      <alignment horizontal="right" vertical="center"/>
    </xf>
    <xf numFmtId="0" fontId="4" fillId="33" borderId="4" xfId="102" applyFont="1" applyFill="1" applyBorder="1" applyAlignment="1">
      <alignment horizontal="left" vertical="center"/>
    </xf>
    <xf numFmtId="0" fontId="4" fillId="33" borderId="0" xfId="102" applyFont="1" applyFill="1" applyBorder="1" applyAlignment="1">
      <alignment horizontal="left" vertical="center"/>
    </xf>
    <xf numFmtId="166" fontId="4" fillId="33" borderId="4" xfId="102" applyNumberFormat="1" applyFont="1" applyFill="1" applyBorder="1" applyAlignment="1">
      <alignment horizontal="right" vertical="center" wrapText="1"/>
    </xf>
    <xf numFmtId="166" fontId="4" fillId="33" borderId="0" xfId="102" applyNumberFormat="1" applyFont="1" applyFill="1" applyBorder="1" applyAlignment="1">
      <alignment horizontal="right" vertical="center"/>
    </xf>
    <xf numFmtId="0" fontId="16" fillId="33" borderId="0" xfId="102" applyFont="1" applyFill="1" applyBorder="1" applyAlignment="1">
      <alignment horizontal="left" vertical="center"/>
    </xf>
    <xf numFmtId="0" fontId="4" fillId="33" borderId="0" xfId="102" applyFont="1" applyFill="1" applyAlignment="1">
      <alignment horizontal="left"/>
    </xf>
    <xf numFmtId="0" fontId="86" fillId="33" borderId="0" xfId="0" applyFont="1" applyFill="1"/>
    <xf numFmtId="166" fontId="86" fillId="33" borderId="0" xfId="0" applyNumberFormat="1" applyFont="1" applyFill="1"/>
    <xf numFmtId="166" fontId="4" fillId="33" borderId="0" xfId="0" applyNumberFormat="1" applyFont="1" applyFill="1" applyBorder="1" applyAlignment="1">
      <alignment horizontal="right"/>
    </xf>
    <xf numFmtId="0" fontId="4" fillId="33" borderId="0" xfId="0" applyFont="1" applyFill="1" applyAlignment="1"/>
    <xf numFmtId="166" fontId="4" fillId="33" borderId="0" xfId="0" applyNumberFormat="1" applyFont="1" applyFill="1" applyBorder="1"/>
    <xf numFmtId="0" fontId="16" fillId="33" borderId="0" xfId="0" applyFont="1" applyFill="1" applyAlignment="1"/>
    <xf numFmtId="166" fontId="16" fillId="33" borderId="0" xfId="0" applyNumberFormat="1" applyFont="1" applyFill="1" applyBorder="1"/>
    <xf numFmtId="0" fontId="4" fillId="33" borderId="0" xfId="0" applyFont="1" applyFill="1" applyAlignment="1">
      <alignment horizontal="left"/>
    </xf>
    <xf numFmtId="0" fontId="16" fillId="33" borderId="4" xfId="0" applyFont="1" applyFill="1" applyBorder="1" applyAlignment="1">
      <alignment horizontal="left"/>
    </xf>
    <xf numFmtId="166" fontId="16" fillId="33" borderId="4" xfId="0" applyNumberFormat="1" applyFont="1" applyFill="1" applyBorder="1"/>
    <xf numFmtId="0" fontId="16" fillId="34" borderId="0" xfId="0" applyFont="1" applyFill="1" applyAlignment="1">
      <alignment horizontal="left" vertical="center"/>
    </xf>
    <xf numFmtId="166" fontId="95" fillId="33" borderId="0" xfId="0" applyNumberFormat="1" applyFont="1" applyFill="1" applyAlignment="1"/>
    <xf numFmtId="0" fontId="16" fillId="33" borderId="4" xfId="0" applyFont="1" applyFill="1" applyBorder="1" applyAlignment="1"/>
    <xf numFmtId="0" fontId="16" fillId="33" borderId="0" xfId="0" applyFont="1" applyFill="1" applyBorder="1" applyAlignment="1"/>
    <xf numFmtId="0" fontId="4" fillId="33" borderId="0" xfId="0" applyFont="1" applyFill="1" applyBorder="1" applyAlignment="1"/>
    <xf numFmtId="0" fontId="87" fillId="33" borderId="5" xfId="0" applyFont="1" applyFill="1" applyBorder="1"/>
    <xf numFmtId="0" fontId="86" fillId="33" borderId="5" xfId="0" applyFont="1" applyFill="1" applyBorder="1" applyAlignment="1">
      <alignment horizontal="right"/>
    </xf>
    <xf numFmtId="0" fontId="96" fillId="33" borderId="0" xfId="0" applyFont="1" applyFill="1"/>
    <xf numFmtId="3" fontId="89" fillId="33" borderId="0" xfId="55" applyNumberFormat="1" applyFont="1" applyFill="1" applyBorder="1" applyAlignment="1">
      <alignment horizontal="right"/>
    </xf>
    <xf numFmtId="167" fontId="86" fillId="33" borderId="0" xfId="0" applyNumberFormat="1" applyFont="1" applyFill="1"/>
    <xf numFmtId="3" fontId="4" fillId="33" borderId="0" xfId="0" applyNumberFormat="1" applyFont="1" applyFill="1" applyBorder="1"/>
    <xf numFmtId="0" fontId="4" fillId="33" borderId="0" xfId="0" applyFont="1" applyFill="1"/>
    <xf numFmtId="3" fontId="4" fillId="33" borderId="0" xfId="0" applyNumberFormat="1" applyFont="1" applyFill="1"/>
    <xf numFmtId="167" fontId="89" fillId="33" borderId="6" xfId="0" applyNumberFormat="1" applyFont="1" applyFill="1" applyBorder="1"/>
    <xf numFmtId="3" fontId="89" fillId="33" borderId="6" xfId="0" applyNumberFormat="1" applyFont="1" applyFill="1" applyBorder="1" applyAlignment="1">
      <alignment horizontal="right"/>
    </xf>
    <xf numFmtId="3" fontId="89" fillId="33" borderId="6" xfId="55" applyNumberFormat="1" applyFont="1" applyFill="1" applyBorder="1" applyAlignment="1">
      <alignment horizontal="right"/>
    </xf>
    <xf numFmtId="0" fontId="4" fillId="33" borderId="7" xfId="103" applyFont="1" applyFill="1" applyBorder="1" applyAlignment="1">
      <alignment horizontal="right" vertical="center"/>
    </xf>
    <xf numFmtId="0" fontId="16" fillId="33" borderId="7" xfId="103" applyFont="1" applyFill="1" applyBorder="1"/>
    <xf numFmtId="3" fontId="16" fillId="33" borderId="7" xfId="103" applyNumberFormat="1" applyFont="1" applyFill="1" applyBorder="1" applyAlignment="1"/>
    <xf numFmtId="0" fontId="5" fillId="33" borderId="0" xfId="103" applyFont="1" applyFill="1" applyBorder="1"/>
    <xf numFmtId="3" fontId="4" fillId="33" borderId="0" xfId="103" applyNumberFormat="1" applyFont="1" applyFill="1" applyBorder="1" applyAlignment="1"/>
    <xf numFmtId="0" fontId="16" fillId="33" borderId="6" xfId="103" applyFont="1" applyFill="1" applyBorder="1"/>
    <xf numFmtId="3" fontId="16" fillId="33" borderId="6" xfId="103" applyNumberFormat="1" applyFont="1" applyFill="1" applyBorder="1" applyAlignment="1"/>
    <xf numFmtId="0" fontId="4" fillId="33" borderId="0" xfId="103" applyFont="1" applyFill="1" applyBorder="1"/>
    <xf numFmtId="0" fontId="16" fillId="33" borderId="0" xfId="103" applyFont="1" applyFill="1" applyBorder="1"/>
    <xf numFmtId="3" fontId="16" fillId="33" borderId="0" xfId="103" applyNumberFormat="1" applyFont="1" applyFill="1" applyBorder="1" applyAlignment="1"/>
    <xf numFmtId="3" fontId="86" fillId="0" borderId="0" xfId="0" applyNumberFormat="1" applyFont="1" applyAlignment="1"/>
    <xf numFmtId="0" fontId="86" fillId="33" borderId="8" xfId="0" applyFont="1" applyFill="1" applyBorder="1" applyAlignment="1">
      <alignment wrapText="1"/>
    </xf>
    <xf numFmtId="0" fontId="89" fillId="33" borderId="8" xfId="55" applyNumberFormat="1" applyFont="1" applyFill="1" applyBorder="1" applyAlignment="1">
      <alignment horizontal="right" wrapText="1"/>
    </xf>
    <xf numFmtId="175" fontId="89" fillId="33" borderId="8" xfId="55" applyNumberFormat="1" applyFont="1" applyFill="1" applyBorder="1" applyAlignment="1">
      <alignment horizontal="right" wrapText="1"/>
    </xf>
    <xf numFmtId="0" fontId="89" fillId="33" borderId="0" xfId="0" applyFont="1" applyFill="1" applyBorder="1" applyAlignment="1">
      <alignment wrapText="1"/>
    </xf>
    <xf numFmtId="0" fontId="86" fillId="33" borderId="0" xfId="0" applyFont="1" applyFill="1" applyBorder="1" applyAlignment="1">
      <alignment wrapText="1"/>
    </xf>
    <xf numFmtId="166" fontId="95" fillId="33" borderId="0" xfId="0" applyNumberFormat="1" applyFont="1" applyFill="1" applyBorder="1"/>
    <xf numFmtId="166" fontId="86" fillId="33" borderId="0" xfId="55" applyNumberFormat="1" applyFont="1" applyFill="1" applyBorder="1" applyAlignment="1">
      <alignment horizontal="right"/>
    </xf>
    <xf numFmtId="0" fontId="95" fillId="33" borderId="0" xfId="0" applyFont="1" applyFill="1" applyBorder="1" applyAlignment="1">
      <alignment horizontal="left"/>
    </xf>
    <xf numFmtId="0" fontId="95" fillId="33" borderId="0" xfId="0" applyFont="1" applyFill="1" applyBorder="1" applyAlignment="1"/>
    <xf numFmtId="166" fontId="89" fillId="33" borderId="0" xfId="55" applyNumberFormat="1" applyFont="1" applyFill="1" applyBorder="1" applyAlignment="1">
      <alignment horizontal="right"/>
    </xf>
    <xf numFmtId="0" fontId="86" fillId="33" borderId="0" xfId="0" applyFont="1" applyFill="1" applyAlignment="1"/>
    <xf numFmtId="166" fontId="4" fillId="33" borderId="0" xfId="0" applyNumberFormat="1" applyFont="1" applyFill="1" applyBorder="1" applyAlignment="1">
      <alignment vertical="center"/>
    </xf>
    <xf numFmtId="0" fontId="95" fillId="33" borderId="0" xfId="0" applyFont="1" applyFill="1" applyAlignment="1"/>
    <xf numFmtId="166" fontId="95" fillId="33" borderId="0" xfId="0" applyNumberFormat="1" applyFont="1" applyFill="1" applyBorder="1" applyAlignment="1"/>
    <xf numFmtId="0" fontId="86" fillId="33" borderId="0" xfId="0" applyFont="1" applyFill="1" applyBorder="1" applyAlignment="1"/>
    <xf numFmtId="166" fontId="86" fillId="33" borderId="0" xfId="84" applyNumberFormat="1" applyFont="1" applyFill="1" applyBorder="1" applyAlignment="1">
      <alignment horizontal="right"/>
    </xf>
    <xf numFmtId="166" fontId="89" fillId="33" borderId="0" xfId="84" applyNumberFormat="1" applyFont="1" applyFill="1" applyBorder="1" applyAlignment="1">
      <alignment horizontal="right"/>
    </xf>
    <xf numFmtId="0" fontId="86" fillId="33" borderId="0" xfId="55" applyNumberFormat="1" applyFont="1" applyFill="1" applyBorder="1" applyAlignment="1">
      <alignment horizontal="right" wrapText="1"/>
    </xf>
    <xf numFmtId="0" fontId="86" fillId="33" borderId="0" xfId="0" applyFont="1" applyFill="1" applyBorder="1" applyAlignment="1">
      <alignment horizontal="center" wrapText="1"/>
    </xf>
    <xf numFmtId="0" fontId="86" fillId="33" borderId="4" xfId="0" applyFont="1" applyFill="1" applyBorder="1" applyAlignment="1">
      <alignment wrapText="1"/>
    </xf>
    <xf numFmtId="0" fontId="86" fillId="33" borderId="4" xfId="55" applyNumberFormat="1" applyFont="1" applyFill="1" applyBorder="1" applyAlignment="1">
      <alignment horizontal="right" wrapText="1"/>
    </xf>
    <xf numFmtId="175" fontId="86" fillId="33" borderId="4" xfId="55" applyNumberFormat="1" applyFont="1" applyFill="1" applyBorder="1" applyAlignment="1">
      <alignment horizontal="center" wrapText="1"/>
    </xf>
    <xf numFmtId="0" fontId="86" fillId="33" borderId="4" xfId="55" applyNumberFormat="1" applyFont="1" applyFill="1" applyBorder="1" applyAlignment="1">
      <alignment horizontal="center" wrapText="1"/>
    </xf>
    <xf numFmtId="0" fontId="89" fillId="33" borderId="6" xfId="0" applyFont="1" applyFill="1" applyBorder="1" applyAlignment="1">
      <alignment wrapText="1"/>
    </xf>
    <xf numFmtId="166" fontId="89" fillId="33" borderId="6" xfId="55" applyNumberFormat="1" applyFont="1" applyFill="1" applyBorder="1" applyAlignment="1">
      <alignment horizontal="right"/>
    </xf>
    <xf numFmtId="166" fontId="89" fillId="33" borderId="6" xfId="84" applyNumberFormat="1" applyFont="1" applyFill="1" applyBorder="1" applyAlignment="1">
      <alignment horizontal="right"/>
    </xf>
    <xf numFmtId="0" fontId="96" fillId="33" borderId="0" xfId="0" applyFont="1" applyFill="1" applyAlignment="1">
      <alignment wrapText="1"/>
    </xf>
    <xf numFmtId="166" fontId="96" fillId="33" borderId="0" xfId="0" applyNumberFormat="1" applyFont="1" applyFill="1" applyAlignment="1">
      <alignment horizontal="right"/>
    </xf>
    <xf numFmtId="0" fontId="97" fillId="33" borderId="0" xfId="0" applyFont="1" applyFill="1" applyAlignment="1"/>
    <xf numFmtId="0" fontId="97" fillId="33" borderId="0" xfId="0" applyFont="1" applyFill="1"/>
    <xf numFmtId="166" fontId="97" fillId="33" borderId="0" xfId="0" applyNumberFormat="1" applyFont="1" applyFill="1" applyAlignment="1"/>
    <xf numFmtId="166" fontId="96" fillId="33" borderId="0" xfId="0" applyNumberFormat="1" applyFont="1" applyFill="1" applyAlignment="1"/>
    <xf numFmtId="166" fontId="96" fillId="33" borderId="0" xfId="0" applyNumberFormat="1" applyFont="1" applyFill="1" applyBorder="1" applyAlignment="1"/>
    <xf numFmtId="0" fontId="98" fillId="33" borderId="0" xfId="0" applyFont="1" applyFill="1" applyAlignment="1">
      <alignment wrapText="1"/>
    </xf>
    <xf numFmtId="3" fontId="89" fillId="33" borderId="9" xfId="0" applyNumberFormat="1" applyFont="1" applyFill="1" applyBorder="1"/>
    <xf numFmtId="0" fontId="89" fillId="33" borderId="9" xfId="55" applyNumberFormat="1" applyFont="1" applyFill="1" applyBorder="1" applyAlignment="1">
      <alignment horizontal="right"/>
    </xf>
    <xf numFmtId="3" fontId="86" fillId="33" borderId="0" xfId="0" applyNumberFormat="1" applyFont="1" applyFill="1"/>
    <xf numFmtId="166" fontId="89" fillId="33" borderId="9" xfId="0" applyNumberFormat="1" applyFont="1" applyFill="1" applyBorder="1"/>
    <xf numFmtId="0" fontId="99" fillId="35" borderId="8" xfId="0" applyFont="1" applyFill="1" applyBorder="1" applyAlignment="1">
      <alignment horizontal="right"/>
    </xf>
    <xf numFmtId="0" fontId="89" fillId="0" borderId="0" xfId="0" applyFont="1"/>
    <xf numFmtId="166" fontId="86" fillId="0" borderId="0" xfId="0" applyNumberFormat="1" applyFont="1" applyFill="1" applyBorder="1" applyAlignment="1">
      <alignment horizontal="right" vertical="top"/>
    </xf>
    <xf numFmtId="0" fontId="89" fillId="33" borderId="10" xfId="0" applyFont="1" applyFill="1" applyBorder="1" applyAlignment="1"/>
    <xf numFmtId="0" fontId="89" fillId="33" borderId="10" xfId="0" applyFont="1" applyFill="1" applyBorder="1" applyAlignment="1">
      <alignment horizontal="left"/>
    </xf>
    <xf numFmtId="0" fontId="89" fillId="33" borderId="0" xfId="0" applyFont="1" applyFill="1" applyAlignment="1">
      <alignment horizontal="right"/>
    </xf>
    <xf numFmtId="0" fontId="86" fillId="33" borderId="0" xfId="0" applyFont="1" applyFill="1" applyAlignment="1">
      <alignment horizontal="right"/>
    </xf>
    <xf numFmtId="0" fontId="87" fillId="33" borderId="0" xfId="0" applyFont="1" applyFill="1" applyAlignment="1">
      <alignment horizontal="left" wrapText="1"/>
    </xf>
    <xf numFmtId="0" fontId="87" fillId="33" borderId="0" xfId="0" applyFont="1" applyFill="1" applyAlignment="1">
      <alignment wrapText="1"/>
    </xf>
    <xf numFmtId="0" fontId="87" fillId="33" borderId="0" xfId="0" applyFont="1" applyFill="1" applyAlignment="1"/>
    <xf numFmtId="0" fontId="87" fillId="33" borderId="0" xfId="0" applyFont="1" applyFill="1" applyAlignment="1">
      <alignment horizontal="left"/>
    </xf>
    <xf numFmtId="0" fontId="89" fillId="33" borderId="0" xfId="0" applyFont="1" applyFill="1" applyAlignment="1"/>
    <xf numFmtId="0" fontId="89" fillId="33" borderId="0" xfId="0" applyFont="1" applyFill="1" applyAlignment="1">
      <alignment horizontal="left"/>
    </xf>
    <xf numFmtId="3" fontId="95" fillId="33" borderId="0" xfId="0" applyNumberFormat="1" applyFont="1" applyFill="1" applyAlignment="1">
      <alignment horizontal="right"/>
    </xf>
    <xf numFmtId="0" fontId="95" fillId="33" borderId="0" xfId="0" applyFont="1" applyFill="1" applyAlignment="1">
      <alignment horizontal="right"/>
    </xf>
    <xf numFmtId="0" fontId="100" fillId="33" borderId="0" xfId="0" applyFont="1" applyFill="1" applyAlignment="1">
      <alignment horizontal="left" indent="5"/>
    </xf>
    <xf numFmtId="0" fontId="86" fillId="33" borderId="0" xfId="0" applyFont="1" applyFill="1" applyAlignment="1">
      <alignment horizontal="right" indent="5"/>
    </xf>
    <xf numFmtId="0" fontId="97" fillId="33" borderId="0" xfId="0" applyFont="1" applyFill="1" applyAlignment="1">
      <alignment vertical="top"/>
    </xf>
    <xf numFmtId="0" fontId="97" fillId="33" borderId="0" xfId="0" applyFont="1" applyFill="1" applyAlignment="1">
      <alignment horizontal="left"/>
    </xf>
    <xf numFmtId="0" fontId="97" fillId="33" borderId="0" xfId="0" applyFont="1" applyFill="1" applyAlignment="1">
      <alignment horizontal="left" wrapText="1"/>
    </xf>
    <xf numFmtId="0" fontId="95" fillId="33" borderId="0" xfId="0" applyFont="1" applyFill="1" applyAlignment="1">
      <alignment horizontal="right" vertical="top" wrapText="1"/>
    </xf>
    <xf numFmtId="0" fontId="97" fillId="33" borderId="0" xfId="0" applyFont="1" applyFill="1" applyAlignment="1">
      <alignment wrapText="1"/>
    </xf>
    <xf numFmtId="0" fontId="89" fillId="33" borderId="0" xfId="0" applyFont="1" applyFill="1" applyAlignment="1">
      <alignment horizontal="left" wrapText="1"/>
    </xf>
    <xf numFmtId="0" fontId="97" fillId="33" borderId="0" xfId="0" applyFont="1" applyFill="1" applyAlignment="1">
      <alignment vertical="top" wrapText="1"/>
    </xf>
    <xf numFmtId="0" fontId="95" fillId="33" borderId="0" xfId="0" applyFont="1" applyFill="1" applyAlignment="1">
      <alignment horizontal="right" wrapText="1"/>
    </xf>
    <xf numFmtId="0" fontId="95" fillId="33" borderId="0" xfId="0" applyFont="1" applyFill="1" applyAlignment="1">
      <alignment wrapText="1"/>
    </xf>
    <xf numFmtId="0" fontId="97" fillId="33" borderId="0" xfId="0" applyFont="1" applyFill="1" applyBorder="1" applyAlignment="1">
      <alignment horizontal="left" wrapText="1"/>
    </xf>
    <xf numFmtId="166" fontId="86" fillId="33" borderId="0" xfId="0" applyNumberFormat="1" applyFont="1" applyFill="1" applyAlignment="1">
      <alignment horizontal="right"/>
    </xf>
    <xf numFmtId="166" fontId="95" fillId="33" borderId="0" xfId="0" applyNumberFormat="1" applyFont="1" applyFill="1" applyAlignment="1">
      <alignment horizontal="right"/>
    </xf>
    <xf numFmtId="0" fontId="95" fillId="33" borderId="0" xfId="0" applyFont="1" applyFill="1" applyAlignment="1">
      <alignment horizontal="right" vertical="top"/>
    </xf>
    <xf numFmtId="0" fontId="97" fillId="33" borderId="0" xfId="0" applyFont="1" applyFill="1" applyAlignment="1">
      <alignment horizontal="left" vertical="top" wrapText="1"/>
    </xf>
    <xf numFmtId="1" fontId="95" fillId="33" borderId="0" xfId="0" applyNumberFormat="1" applyFont="1" applyFill="1" applyAlignment="1">
      <alignment horizontal="right" vertical="top"/>
    </xf>
    <xf numFmtId="0" fontId="96" fillId="33" borderId="0" xfId="0" applyFont="1" applyFill="1" applyAlignment="1"/>
    <xf numFmtId="0" fontId="96" fillId="33" borderId="0" xfId="0" applyFont="1" applyFill="1" applyAlignment="1">
      <alignment horizontal="left"/>
    </xf>
    <xf numFmtId="0" fontId="97" fillId="33" borderId="0" xfId="0" applyFont="1" applyFill="1" applyAlignment="1">
      <alignment horizontal="right"/>
    </xf>
    <xf numFmtId="3" fontId="86" fillId="33" borderId="0" xfId="0" applyNumberFormat="1" applyFont="1" applyFill="1" applyAlignment="1">
      <alignment horizontal="right"/>
    </xf>
    <xf numFmtId="0" fontId="97" fillId="33" borderId="0" xfId="0" applyFont="1" applyFill="1" applyBorder="1" applyAlignment="1"/>
    <xf numFmtId="0" fontId="86" fillId="33" borderId="0" xfId="0" applyFont="1" applyFill="1" applyBorder="1" applyAlignment="1">
      <alignment horizontal="right"/>
    </xf>
    <xf numFmtId="3" fontId="95" fillId="33" borderId="0" xfId="0" applyNumberFormat="1" applyFont="1" applyFill="1" applyBorder="1" applyAlignment="1">
      <alignment horizontal="right"/>
    </xf>
    <xf numFmtId="0" fontId="95" fillId="33" borderId="0" xfId="0" applyFont="1" applyFill="1" applyBorder="1" applyAlignment="1">
      <alignment horizontal="right"/>
    </xf>
    <xf numFmtId="0" fontId="5" fillId="33" borderId="6" xfId="0" applyFont="1" applyFill="1" applyBorder="1" applyAlignment="1"/>
    <xf numFmtId="0" fontId="5" fillId="33" borderId="6" xfId="0" applyFont="1" applyFill="1" applyBorder="1" applyAlignment="1">
      <alignment wrapText="1"/>
    </xf>
    <xf numFmtId="0" fontId="4" fillId="33" borderId="6" xfId="0" applyFont="1" applyFill="1" applyBorder="1" applyAlignment="1">
      <alignment horizontal="right"/>
    </xf>
    <xf numFmtId="0" fontId="88" fillId="33" borderId="6" xfId="0" applyFont="1" applyFill="1" applyBorder="1" applyAlignment="1">
      <alignment horizontal="right"/>
    </xf>
    <xf numFmtId="0" fontId="95" fillId="33" borderId="6" xfId="0" applyFont="1" applyFill="1" applyBorder="1" applyAlignment="1">
      <alignment horizontal="right"/>
    </xf>
    <xf numFmtId="166" fontId="96" fillId="33" borderId="0" xfId="0" applyNumberFormat="1" applyFont="1" applyFill="1"/>
    <xf numFmtId="0" fontId="97" fillId="33" borderId="0" xfId="0" applyFont="1" applyFill="1" applyBorder="1"/>
    <xf numFmtId="0" fontId="96" fillId="33" borderId="0" xfId="0" applyFont="1" applyFill="1" applyBorder="1"/>
    <xf numFmtId="166" fontId="96" fillId="33" borderId="0" xfId="0" applyNumberFormat="1" applyFont="1" applyFill="1" applyBorder="1"/>
    <xf numFmtId="0" fontId="95" fillId="33" borderId="0" xfId="0" applyFont="1" applyFill="1"/>
    <xf numFmtId="166" fontId="98" fillId="33" borderId="0" xfId="0" applyNumberFormat="1" applyFont="1" applyFill="1"/>
    <xf numFmtId="167" fontId="89" fillId="33" borderId="0" xfId="0" applyNumberFormat="1" applyFont="1" applyFill="1" applyBorder="1" applyAlignment="1">
      <alignment horizontal="right" wrapText="1"/>
    </xf>
    <xf numFmtId="0" fontId="87" fillId="33" borderId="0" xfId="0" applyFont="1" applyFill="1" applyBorder="1" applyAlignment="1">
      <alignment wrapText="1"/>
    </xf>
    <xf numFmtId="167" fontId="87" fillId="33" borderId="0" xfId="0" applyNumberFormat="1" applyFont="1" applyFill="1" applyBorder="1" applyAlignment="1">
      <alignment horizontal="right" wrapText="1"/>
    </xf>
    <xf numFmtId="167" fontId="86" fillId="33" borderId="0" xfId="0" applyNumberFormat="1" applyFont="1" applyFill="1" applyBorder="1" applyAlignment="1">
      <alignment horizontal="right" wrapText="1"/>
    </xf>
    <xf numFmtId="0" fontId="89" fillId="33" borderId="11" xfId="0" applyFont="1" applyFill="1" applyBorder="1" applyAlignment="1">
      <alignment wrapText="1"/>
    </xf>
    <xf numFmtId="3" fontId="89" fillId="33" borderId="0" xfId="0" applyNumberFormat="1" applyFont="1" applyFill="1" applyBorder="1" applyAlignment="1">
      <alignment horizontal="right"/>
    </xf>
    <xf numFmtId="167" fontId="89" fillId="33" borderId="0" xfId="0" applyNumberFormat="1" applyFont="1" applyFill="1" applyBorder="1"/>
    <xf numFmtId="0" fontId="96" fillId="33" borderId="6" xfId="0" applyFont="1" applyFill="1" applyBorder="1" applyAlignment="1"/>
    <xf numFmtId="166" fontId="96" fillId="33" borderId="6" xfId="0" applyNumberFormat="1" applyFont="1" applyFill="1" applyBorder="1" applyAlignment="1">
      <alignment horizontal="right"/>
    </xf>
    <xf numFmtId="0" fontId="96" fillId="33" borderId="6" xfId="0" applyFont="1" applyFill="1" applyBorder="1" applyAlignment="1">
      <alignment wrapText="1"/>
    </xf>
    <xf numFmtId="0" fontId="98" fillId="33" borderId="6" xfId="0" applyFont="1" applyFill="1" applyBorder="1" applyAlignment="1">
      <alignment wrapText="1"/>
    </xf>
    <xf numFmtId="0" fontId="96" fillId="33" borderId="5" xfId="0" applyFont="1" applyFill="1" applyBorder="1" applyAlignment="1"/>
    <xf numFmtId="0" fontId="96" fillId="33" borderId="5" xfId="0" applyFont="1" applyFill="1" applyBorder="1" applyAlignment="1">
      <alignment horizontal="right"/>
    </xf>
    <xf numFmtId="166" fontId="96" fillId="33" borderId="6" xfId="0" applyNumberFormat="1" applyFont="1" applyFill="1" applyBorder="1" applyAlignment="1"/>
    <xf numFmtId="0" fontId="101" fillId="33" borderId="6" xfId="0" applyFont="1" applyFill="1" applyBorder="1"/>
    <xf numFmtId="0" fontId="16" fillId="33" borderId="0" xfId="0" applyFont="1" applyFill="1" applyBorder="1"/>
    <xf numFmtId="166" fontId="96" fillId="33" borderId="0" xfId="0" applyNumberFormat="1" applyFont="1" applyFill="1" applyBorder="1" applyAlignment="1">
      <alignment horizontal="right"/>
    </xf>
    <xf numFmtId="0" fontId="95" fillId="33" borderId="0" xfId="0" applyFont="1" applyFill="1" applyBorder="1"/>
    <xf numFmtId="0" fontId="96" fillId="33" borderId="0" xfId="0" applyFont="1" applyFill="1" applyBorder="1" applyAlignment="1"/>
    <xf numFmtId="0" fontId="96" fillId="33" borderId="6" xfId="0" applyFont="1" applyFill="1" applyBorder="1"/>
    <xf numFmtId="166" fontId="96" fillId="33" borderId="6" xfId="0" applyNumberFormat="1" applyFont="1" applyFill="1" applyBorder="1"/>
    <xf numFmtId="166" fontId="16" fillId="33" borderId="0" xfId="0" applyNumberFormat="1" applyFont="1" applyFill="1" applyBorder="1" applyAlignment="1"/>
    <xf numFmtId="0" fontId="4" fillId="33" borderId="4" xfId="0" applyFont="1" applyFill="1" applyBorder="1"/>
    <xf numFmtId="0" fontId="4" fillId="33" borderId="4" xfId="0" applyFont="1" applyFill="1" applyBorder="1" applyAlignment="1">
      <alignment horizontal="right"/>
    </xf>
    <xf numFmtId="0" fontId="26" fillId="33" borderId="4" xfId="0" applyFont="1" applyFill="1" applyBorder="1" applyAlignment="1">
      <alignment wrapText="1"/>
    </xf>
    <xf numFmtId="177" fontId="4" fillId="33" borderId="0" xfId="55" applyNumberFormat="1" applyFont="1" applyFill="1" applyBorder="1" applyAlignment="1">
      <alignment horizontal="right"/>
    </xf>
    <xf numFmtId="49" fontId="4" fillId="33" borderId="0" xfId="0" applyNumberFormat="1" applyFont="1" applyFill="1" applyBorder="1"/>
    <xf numFmtId="3" fontId="4" fillId="33" borderId="0" xfId="55" applyNumberFormat="1" applyFont="1" applyFill="1" applyBorder="1" applyAlignment="1">
      <alignment horizontal="right"/>
    </xf>
    <xf numFmtId="0" fontId="16" fillId="33" borderId="0" xfId="0" applyFont="1" applyFill="1" applyBorder="1" applyAlignment="1">
      <alignment wrapText="1"/>
    </xf>
    <xf numFmtId="49" fontId="16" fillId="33" borderId="0" xfId="0" applyNumberFormat="1" applyFont="1" applyFill="1" applyBorder="1" applyAlignment="1">
      <alignment wrapText="1"/>
    </xf>
    <xf numFmtId="49" fontId="16" fillId="33" borderId="7" xfId="0" applyNumberFormat="1" applyFont="1" applyFill="1" applyBorder="1"/>
    <xf numFmtId="3" fontId="16" fillId="33" borderId="7" xfId="55" applyNumberFormat="1" applyFont="1" applyFill="1" applyBorder="1" applyAlignment="1">
      <alignment horizontal="right"/>
    </xf>
    <xf numFmtId="0" fontId="4" fillId="33" borderId="0" xfId="0" applyFont="1" applyFill="1" applyBorder="1"/>
    <xf numFmtId="0" fontId="16" fillId="33" borderId="6" xfId="0" applyFont="1" applyFill="1" applyBorder="1"/>
    <xf numFmtId="3" fontId="16" fillId="33" borderId="6" xfId="55" applyNumberFormat="1" applyFont="1" applyFill="1" applyBorder="1" applyAlignment="1">
      <alignment horizontal="right"/>
    </xf>
    <xf numFmtId="3" fontId="4" fillId="33" borderId="6" xfId="55" applyNumberFormat="1" applyFont="1" applyFill="1" applyBorder="1" applyAlignment="1">
      <alignment horizontal="right"/>
    </xf>
    <xf numFmtId="0" fontId="95" fillId="33" borderId="4" xfId="0" applyFont="1" applyFill="1" applyBorder="1" applyAlignment="1"/>
    <xf numFmtId="166" fontId="4" fillId="0" borderId="0" xfId="0" applyNumberFormat="1" applyFont="1" applyAlignment="1"/>
    <xf numFmtId="0" fontId="89" fillId="33" borderId="0" xfId="0" applyFont="1" applyFill="1" applyBorder="1" applyAlignment="1">
      <alignment horizontal="left" wrapText="1"/>
    </xf>
    <xf numFmtId="0" fontId="86" fillId="33" borderId="0" xfId="0" applyFont="1" applyFill="1" applyBorder="1" applyAlignment="1">
      <alignment horizontal="left" wrapText="1"/>
    </xf>
    <xf numFmtId="0" fontId="95" fillId="33" borderId="0" xfId="0" applyFont="1" applyFill="1" applyAlignment="1">
      <alignment horizontal="left"/>
    </xf>
    <xf numFmtId="0" fontId="86" fillId="33" borderId="0" xfId="0" applyFont="1" applyFill="1" applyBorder="1" applyAlignment="1">
      <alignment horizontal="left"/>
    </xf>
    <xf numFmtId="0" fontId="89" fillId="33" borderId="8" xfId="0" applyFont="1" applyFill="1" applyBorder="1" applyAlignment="1">
      <alignment horizontal="left" wrapText="1"/>
    </xf>
    <xf numFmtId="0" fontId="89" fillId="33" borderId="0" xfId="0" applyFont="1" applyFill="1" applyBorder="1" applyAlignment="1">
      <alignment horizontal="left"/>
    </xf>
    <xf numFmtId="166" fontId="94" fillId="0" borderId="0" xfId="0" applyNumberFormat="1" applyFont="1" applyAlignment="1"/>
    <xf numFmtId="0" fontId="98" fillId="33" borderId="0" xfId="0" applyFont="1" applyFill="1"/>
    <xf numFmtId="0" fontId="96" fillId="33" borderId="4" xfId="0" applyFont="1" applyFill="1" applyBorder="1"/>
    <xf numFmtId="0" fontId="96" fillId="33" borderId="4" xfId="0" applyFont="1" applyFill="1" applyBorder="1" applyAlignment="1">
      <alignment horizontal="right"/>
    </xf>
    <xf numFmtId="166" fontId="97" fillId="33" borderId="0" xfId="0" applyNumberFormat="1" applyFont="1" applyFill="1" applyAlignment="1">
      <alignment horizontal="right"/>
    </xf>
    <xf numFmtId="49" fontId="4" fillId="33" borderId="6" xfId="0" applyNumberFormat="1" applyFont="1" applyFill="1" applyBorder="1"/>
    <xf numFmtId="0" fontId="26" fillId="33" borderId="6" xfId="0" applyFont="1" applyFill="1" applyBorder="1" applyAlignment="1">
      <alignment wrapText="1"/>
    </xf>
    <xf numFmtId="3" fontId="68" fillId="33" borderId="0" xfId="55" applyNumberFormat="1" applyFont="1" applyFill="1" applyBorder="1"/>
    <xf numFmtId="0" fontId="1" fillId="33" borderId="0" xfId="0" applyFont="1" applyFill="1" applyBorder="1" applyAlignment="1">
      <alignment horizontal="left" wrapText="1"/>
    </xf>
    <xf numFmtId="1" fontId="5" fillId="0" borderId="0" xfId="0" applyNumberFormat="1" applyFont="1" applyFill="1" applyBorder="1" applyAlignment="1" applyProtection="1">
      <alignment horizontal="left" vertical="center" wrapText="1"/>
      <protection locked="0"/>
    </xf>
    <xf numFmtId="0" fontId="86" fillId="0" borderId="0" xfId="0" applyFont="1" applyAlignment="1">
      <alignment horizontal="left" vertical="center"/>
    </xf>
    <xf numFmtId="0" fontId="87" fillId="0" borderId="0" xfId="0" applyFont="1" applyAlignment="1">
      <alignment vertical="center"/>
    </xf>
    <xf numFmtId="166" fontId="95" fillId="33" borderId="0" xfId="0" applyNumberFormat="1" applyFont="1" applyFill="1" applyBorder="1" applyAlignment="1">
      <alignment horizontal="right"/>
    </xf>
    <xf numFmtId="166" fontId="89" fillId="33" borderId="8" xfId="55" applyNumberFormat="1" applyFont="1" applyFill="1" applyBorder="1" applyAlignment="1">
      <alignment horizontal="right"/>
    </xf>
    <xf numFmtId="0" fontId="95" fillId="36" borderId="0" xfId="0" applyFont="1" applyFill="1" applyAlignment="1">
      <alignment horizontal="right"/>
    </xf>
    <xf numFmtId="0" fontId="95" fillId="36" borderId="0" xfId="0" applyFont="1" applyFill="1"/>
    <xf numFmtId="0" fontId="0" fillId="0" borderId="0" xfId="0" applyAlignment="1">
      <alignment wrapText="1"/>
    </xf>
    <xf numFmtId="0" fontId="0" fillId="0" borderId="0" xfId="0" applyAlignment="1">
      <alignment vertical="center" wrapText="1"/>
    </xf>
    <xf numFmtId="0" fontId="95" fillId="33" borderId="6" xfId="0" applyFont="1" applyFill="1" applyBorder="1" applyAlignment="1"/>
    <xf numFmtId="0" fontId="16" fillId="0" borderId="0" xfId="0" applyFont="1" applyFill="1" applyAlignment="1"/>
    <xf numFmtId="0" fontId="86" fillId="0" borderId="0" xfId="0" applyFont="1" applyAlignment="1">
      <alignment wrapText="1"/>
    </xf>
    <xf numFmtId="0" fontId="95" fillId="36" borderId="0" xfId="0" applyFont="1" applyFill="1" applyAlignment="1">
      <alignment wrapText="1"/>
    </xf>
    <xf numFmtId="0" fontId="96" fillId="36" borderId="9" xfId="0" applyFont="1" applyFill="1" applyBorder="1" applyAlignment="1">
      <alignment wrapText="1"/>
    </xf>
    <xf numFmtId="3" fontId="96" fillId="36" borderId="9" xfId="0" applyNumberFormat="1" applyFont="1" applyFill="1" applyBorder="1" applyAlignment="1">
      <alignment horizontal="right"/>
    </xf>
    <xf numFmtId="0" fontId="96" fillId="36" borderId="0" xfId="0" applyFont="1" applyFill="1" applyAlignment="1">
      <alignment horizontal="right"/>
    </xf>
    <xf numFmtId="0" fontId="101" fillId="36" borderId="0" xfId="0" applyFont="1" applyFill="1" applyAlignment="1">
      <alignment wrapText="1"/>
    </xf>
    <xf numFmtId="3" fontId="95" fillId="36" borderId="0" xfId="0" applyNumberFormat="1" applyFont="1" applyFill="1" applyAlignment="1">
      <alignment horizontal="right"/>
    </xf>
    <xf numFmtId="0" fontId="101" fillId="36" borderId="0" xfId="0" applyFont="1" applyFill="1" applyBorder="1"/>
    <xf numFmtId="0" fontId="96" fillId="36" borderId="0" xfId="0" applyFont="1" applyFill="1" applyBorder="1" applyAlignment="1">
      <alignment horizontal="right" wrapText="1"/>
    </xf>
    <xf numFmtId="0" fontId="96" fillId="36" borderId="4" xfId="0" applyFont="1" applyFill="1" applyBorder="1" applyAlignment="1">
      <alignment wrapText="1"/>
    </xf>
    <xf numFmtId="0" fontId="95" fillId="36" borderId="0" xfId="0" applyFont="1" applyFill="1" applyBorder="1"/>
    <xf numFmtId="0" fontId="95" fillId="36" borderId="0" xfId="0" applyFont="1" applyFill="1" applyBorder="1" applyAlignment="1">
      <alignment wrapText="1"/>
    </xf>
    <xf numFmtId="0" fontId="0" fillId="33" borderId="6" xfId="0" applyFill="1" applyBorder="1" applyAlignment="1">
      <alignment horizontal="right" wrapText="1"/>
    </xf>
    <xf numFmtId="0" fontId="100" fillId="33" borderId="0" xfId="0" applyFont="1" applyFill="1" applyBorder="1" applyAlignment="1">
      <alignment wrapText="1"/>
    </xf>
    <xf numFmtId="3" fontId="4" fillId="0" borderId="0" xfId="0" applyNumberFormat="1" applyFont="1" applyFill="1"/>
    <xf numFmtId="0" fontId="4" fillId="0" borderId="0" xfId="0" applyFont="1" applyAlignment="1"/>
    <xf numFmtId="173" fontId="4" fillId="0" borderId="0" xfId="0" applyNumberFormat="1" applyFont="1" applyAlignment="1"/>
    <xf numFmtId="0" fontId="5" fillId="0" borderId="0" xfId="0" applyFont="1" applyAlignment="1"/>
    <xf numFmtId="0" fontId="5" fillId="0" borderId="0" xfId="0" applyFont="1" applyFill="1" applyAlignment="1"/>
    <xf numFmtId="0" fontId="16" fillId="0" borderId="0" xfId="0" applyFont="1" applyAlignment="1"/>
    <xf numFmtId="173" fontId="94" fillId="0" borderId="0" xfId="0" applyNumberFormat="1" applyFont="1" applyAlignment="1"/>
    <xf numFmtId="166" fontId="16" fillId="0" borderId="0" xfId="0" applyNumberFormat="1" applyFont="1" applyAlignment="1"/>
    <xf numFmtId="166" fontId="88" fillId="0" borderId="0" xfId="0" applyNumberFormat="1" applyFont="1" applyAlignment="1"/>
    <xf numFmtId="0" fontId="86" fillId="33" borderId="0" xfId="0" applyFont="1" applyFill="1" applyAlignment="1" applyProtection="1"/>
    <xf numFmtId="166" fontId="86" fillId="33" borderId="0" xfId="0" applyNumberFormat="1" applyFont="1" applyFill="1" applyAlignment="1" applyProtection="1"/>
    <xf numFmtId="0" fontId="86" fillId="33" borderId="4" xfId="0" applyFont="1" applyFill="1" applyBorder="1" applyAlignment="1" applyProtection="1"/>
    <xf numFmtId="0" fontId="89" fillId="33" borderId="0" xfId="0" applyFont="1" applyFill="1" applyAlignment="1" applyProtection="1">
      <alignment wrapText="1"/>
    </xf>
    <xf numFmtId="166" fontId="89" fillId="33" borderId="0" xfId="0" applyNumberFormat="1" applyFont="1" applyFill="1" applyAlignment="1" applyProtection="1"/>
    <xf numFmtId="0" fontId="89" fillId="33" borderId="0" xfId="0" applyFont="1" applyFill="1" applyAlignment="1" applyProtection="1"/>
    <xf numFmtId="0" fontId="86" fillId="33" borderId="0" xfId="0" applyFont="1" applyFill="1" applyAlignment="1" applyProtection="1">
      <alignment wrapText="1"/>
    </xf>
    <xf numFmtId="0" fontId="87" fillId="33" borderId="0" xfId="0" applyFont="1" applyFill="1" applyAlignment="1" applyProtection="1"/>
    <xf numFmtId="166" fontId="87" fillId="33" borderId="0" xfId="0" applyNumberFormat="1" applyFont="1" applyFill="1" applyAlignment="1" applyProtection="1"/>
    <xf numFmtId="0" fontId="89" fillId="33" borderId="6" xfId="0" applyFont="1" applyFill="1" applyBorder="1" applyAlignment="1" applyProtection="1">
      <alignment wrapText="1"/>
    </xf>
    <xf numFmtId="166" fontId="89" fillId="33" borderId="6" xfId="0" applyNumberFormat="1" applyFont="1" applyFill="1" applyBorder="1" applyAlignment="1" applyProtection="1"/>
    <xf numFmtId="0" fontId="89" fillId="33" borderId="8" xfId="0" applyFont="1" applyFill="1" applyBorder="1" applyAlignment="1" applyProtection="1">
      <alignment wrapText="1"/>
    </xf>
    <xf numFmtId="166" fontId="89" fillId="33" borderId="8" xfId="0" applyNumberFormat="1" applyFont="1" applyFill="1" applyBorder="1" applyAlignment="1" applyProtection="1"/>
    <xf numFmtId="0" fontId="16" fillId="33" borderId="0" xfId="0" applyFont="1" applyFill="1" applyBorder="1" applyAlignment="1">
      <alignment horizontal="left" vertical="center"/>
    </xf>
    <xf numFmtId="0" fontId="4" fillId="33" borderId="0" xfId="0" applyFont="1" applyFill="1" applyBorder="1" applyAlignment="1">
      <alignment horizontal="left" vertical="center"/>
    </xf>
    <xf numFmtId="0" fontId="4" fillId="33" borderId="0" xfId="0" applyFont="1" applyFill="1" applyAlignment="1">
      <alignment horizontal="left" vertical="center"/>
    </xf>
    <xf numFmtId="166" fontId="98" fillId="33" borderId="6" xfId="0" applyNumberFormat="1" applyFont="1" applyFill="1" applyBorder="1"/>
    <xf numFmtId="0" fontId="98" fillId="37" borderId="0" xfId="0" applyFont="1" applyFill="1" applyAlignment="1">
      <alignment wrapText="1"/>
    </xf>
    <xf numFmtId="166" fontId="96" fillId="37" borderId="0" xfId="0" applyNumberFormat="1" applyFont="1" applyFill="1" applyAlignment="1">
      <alignment horizontal="right"/>
    </xf>
    <xf numFmtId="166" fontId="95" fillId="37" borderId="0" xfId="0" applyNumberFormat="1" applyFont="1" applyFill="1" applyAlignment="1">
      <alignment horizontal="right"/>
    </xf>
    <xf numFmtId="166" fontId="96" fillId="37" borderId="6" xfId="0" applyNumberFormat="1" applyFont="1" applyFill="1" applyBorder="1" applyAlignment="1">
      <alignment horizontal="right"/>
    </xf>
    <xf numFmtId="0" fontId="95" fillId="33" borderId="4" xfId="0" applyFont="1" applyFill="1" applyBorder="1" applyAlignment="1">
      <alignment horizontal="right"/>
    </xf>
    <xf numFmtId="0" fontId="4" fillId="33" borderId="0" xfId="0" applyFont="1" applyFill="1" applyBorder="1" applyAlignment="1">
      <alignment horizontal="left"/>
    </xf>
    <xf numFmtId="166" fontId="4" fillId="33" borderId="0" xfId="55" applyNumberFormat="1" applyFont="1" applyFill="1" applyAlignment="1"/>
    <xf numFmtId="0" fontId="16" fillId="33" borderId="0" xfId="0" applyFont="1" applyFill="1" applyBorder="1" applyAlignment="1">
      <alignment horizontal="left" wrapText="1"/>
    </xf>
    <xf numFmtId="166" fontId="16" fillId="33" borderId="0" xfId="55" applyNumberFormat="1" applyFont="1" applyFill="1" applyAlignment="1">
      <alignment horizontal="right"/>
    </xf>
    <xf numFmtId="0" fontId="16" fillId="33" borderId="0" xfId="0" applyFont="1" applyFill="1" applyAlignment="1">
      <alignment horizontal="left"/>
    </xf>
    <xf numFmtId="166" fontId="16" fillId="33" borderId="0" xfId="0" applyNumberFormat="1" applyFont="1" applyFill="1" applyBorder="1" applyAlignment="1">
      <alignment horizontal="right"/>
    </xf>
    <xf numFmtId="0" fontId="5" fillId="33" borderId="0" xfId="0" applyFont="1" applyFill="1" applyBorder="1" applyAlignment="1">
      <alignment horizontal="left" wrapText="1"/>
    </xf>
    <xf numFmtId="166" fontId="5" fillId="33" borderId="0" xfId="0" applyNumberFormat="1" applyFont="1" applyFill="1" applyBorder="1" applyAlignment="1">
      <alignment horizontal="right"/>
    </xf>
    <xf numFmtId="0" fontId="96" fillId="37" borderId="0" xfId="0" applyFont="1" applyFill="1" applyAlignment="1">
      <alignment wrapText="1"/>
    </xf>
    <xf numFmtId="0" fontId="97" fillId="37" borderId="0" xfId="0" applyFont="1" applyFill="1" applyAlignment="1">
      <alignment wrapText="1"/>
    </xf>
    <xf numFmtId="166" fontId="97" fillId="37" borderId="0" xfId="0" applyNumberFormat="1" applyFont="1" applyFill="1" applyAlignment="1"/>
    <xf numFmtId="0" fontId="96" fillId="37" borderId="6" xfId="0" applyFont="1" applyFill="1" applyBorder="1" applyAlignment="1">
      <alignment wrapText="1"/>
    </xf>
    <xf numFmtId="0" fontId="98" fillId="37" borderId="6" xfId="0" applyFont="1" applyFill="1" applyBorder="1" applyAlignment="1">
      <alignment wrapText="1"/>
    </xf>
    <xf numFmtId="166" fontId="86" fillId="0" borderId="0" xfId="0" applyNumberFormat="1" applyFont="1" applyAlignment="1"/>
    <xf numFmtId="0" fontId="16" fillId="33" borderId="6" xfId="0" applyFont="1" applyFill="1" applyBorder="1" applyAlignment="1"/>
    <xf numFmtId="166" fontId="95" fillId="33" borderId="6" xfId="0" applyNumberFormat="1" applyFont="1" applyFill="1" applyBorder="1" applyAlignment="1"/>
    <xf numFmtId="166" fontId="96" fillId="33" borderId="4" xfId="0" applyNumberFormat="1" applyFont="1" applyFill="1" applyBorder="1"/>
    <xf numFmtId="0" fontId="96" fillId="33" borderId="4" xfId="0" applyFont="1" applyFill="1" applyBorder="1" applyAlignment="1"/>
    <xf numFmtId="166" fontId="96" fillId="33" borderId="4" xfId="0" applyNumberFormat="1" applyFont="1" applyFill="1" applyBorder="1" applyAlignment="1"/>
    <xf numFmtId="166" fontId="4" fillId="33" borderId="0" xfId="0" applyNumberFormat="1" applyFont="1" applyFill="1" applyBorder="1" applyAlignment="1"/>
    <xf numFmtId="0" fontId="96" fillId="33" borderId="4" xfId="0" applyFont="1" applyFill="1" applyBorder="1" applyAlignment="1">
      <alignment wrapText="1"/>
    </xf>
    <xf numFmtId="0" fontId="16" fillId="33" borderId="4" xfId="0" applyFont="1" applyFill="1" applyBorder="1" applyAlignment="1">
      <alignment wrapText="1"/>
    </xf>
    <xf numFmtId="166" fontId="86" fillId="38" borderId="0" xfId="0" applyNumberFormat="1" applyFont="1" applyFill="1" applyAlignment="1" applyProtection="1"/>
    <xf numFmtId="0" fontId="95" fillId="38" borderId="0" xfId="0" applyFont="1" applyFill="1"/>
    <xf numFmtId="167" fontId="89" fillId="33" borderId="11" xfId="0" applyNumberFormat="1" applyFont="1" applyFill="1" applyBorder="1" applyAlignment="1">
      <alignment horizontal="right" wrapText="1"/>
    </xf>
    <xf numFmtId="0" fontId="96" fillId="33" borderId="0" xfId="0" applyFont="1" applyFill="1" applyBorder="1" applyAlignment="1">
      <alignment horizontal="left"/>
    </xf>
    <xf numFmtId="179" fontId="86" fillId="0" borderId="0" xfId="0" applyNumberFormat="1" applyFont="1" applyFill="1" applyAlignment="1"/>
    <xf numFmtId="0" fontId="87" fillId="0" borderId="0" xfId="0" applyFont="1" applyFill="1" applyBorder="1" applyAlignment="1">
      <alignment wrapText="1"/>
    </xf>
    <xf numFmtId="0" fontId="101" fillId="36" borderId="4" xfId="0" applyFont="1" applyFill="1" applyBorder="1" applyAlignment="1">
      <alignment horizontal="right" wrapText="1"/>
    </xf>
    <xf numFmtId="0" fontId="96" fillId="36" borderId="4" xfId="0" applyFont="1" applyFill="1" applyBorder="1" applyAlignment="1">
      <alignment horizontal="right"/>
    </xf>
    <xf numFmtId="0" fontId="96" fillId="36" borderId="4" xfId="0" applyFont="1" applyFill="1" applyBorder="1" applyAlignment="1">
      <alignment horizontal="right" wrapText="1"/>
    </xf>
    <xf numFmtId="0" fontId="96" fillId="36" borderId="4" xfId="0" applyFont="1" applyFill="1" applyBorder="1"/>
    <xf numFmtId="3" fontId="95" fillId="36" borderId="0" xfId="0" applyNumberFormat="1" applyFont="1" applyFill="1" applyAlignment="1">
      <alignment horizontal="right" wrapText="1"/>
    </xf>
    <xf numFmtId="0" fontId="96" fillId="36" borderId="9" xfId="0" applyFont="1" applyFill="1" applyBorder="1" applyAlignment="1">
      <alignment horizontal="left" vertical="center"/>
    </xf>
    <xf numFmtId="0" fontId="95" fillId="36" borderId="7" xfId="0" applyFont="1" applyFill="1" applyBorder="1" applyAlignment="1">
      <alignment wrapText="1"/>
    </xf>
    <xf numFmtId="3" fontId="95" fillId="36" borderId="7" xfId="0" applyNumberFormat="1" applyFont="1" applyFill="1" applyBorder="1" applyAlignment="1">
      <alignment horizontal="right"/>
    </xf>
    <xf numFmtId="0" fontId="95" fillId="36" borderId="6" xfId="0" applyFont="1" applyFill="1" applyBorder="1" applyAlignment="1">
      <alignment wrapText="1"/>
    </xf>
    <xf numFmtId="0" fontId="4" fillId="33" borderId="7" xfId="102" applyFont="1" applyFill="1" applyBorder="1" applyAlignment="1">
      <alignment horizontal="left" vertical="center"/>
    </xf>
    <xf numFmtId="0" fontId="89" fillId="33" borderId="0" xfId="102" applyFont="1" applyFill="1" applyBorder="1" applyAlignment="1">
      <alignment horizontal="left" vertical="center"/>
    </xf>
    <xf numFmtId="166" fontId="102" fillId="33" borderId="0" xfId="102" applyNumberFormat="1" applyFont="1" applyFill="1" applyBorder="1" applyAlignment="1">
      <alignment horizontal="right" vertical="center" wrapText="1"/>
    </xf>
    <xf numFmtId="0" fontId="0" fillId="33" borderId="0" xfId="0" applyFill="1"/>
    <xf numFmtId="0" fontId="16" fillId="33" borderId="0" xfId="0" applyFont="1" applyFill="1" applyBorder="1" applyAlignment="1">
      <alignment horizontal="left"/>
    </xf>
    <xf numFmtId="0" fontId="89" fillId="34" borderId="0" xfId="0" applyFont="1" applyFill="1" applyBorder="1" applyAlignment="1">
      <alignment horizontal="left" vertical="center"/>
    </xf>
    <xf numFmtId="166" fontId="103" fillId="33" borderId="0" xfId="0" applyNumberFormat="1" applyFont="1" applyFill="1" applyBorder="1"/>
    <xf numFmtId="166" fontId="89" fillId="33" borderId="0" xfId="55" applyNumberFormat="1" applyFont="1" applyFill="1" applyBorder="1" applyAlignment="1" applyProtection="1"/>
    <xf numFmtId="0" fontId="0" fillId="0" borderId="0" xfId="0" applyAlignment="1">
      <alignment wrapText="1"/>
    </xf>
    <xf numFmtId="0" fontId="101" fillId="35" borderId="0" xfId="0" applyFont="1" applyFill="1" applyAlignment="1">
      <alignment vertical="center" wrapText="1"/>
    </xf>
    <xf numFmtId="0" fontId="87" fillId="0" borderId="0" xfId="0" applyFont="1" applyBorder="1" applyAlignment="1" applyProtection="1">
      <alignment horizontal="left" vertical="center" wrapText="1"/>
      <protection locked="0"/>
    </xf>
    <xf numFmtId="49" fontId="5" fillId="0" borderId="0" xfId="0" applyNumberFormat="1" applyFont="1" applyFill="1" applyBorder="1" applyAlignment="1" applyProtection="1">
      <alignment horizontal="left" vertical="center" wrapText="1"/>
      <protection locked="0"/>
    </xf>
    <xf numFmtId="0" fontId="87" fillId="0" borderId="0" xfId="0" applyFont="1" applyBorder="1" applyAlignment="1" applyProtection="1">
      <alignment vertical="center" wrapText="1"/>
      <protection locked="0"/>
    </xf>
    <xf numFmtId="0" fontId="27" fillId="0" borderId="0" xfId="53" applyFont="1" applyBorder="1" applyAlignment="1" applyProtection="1">
      <alignment horizontal="left" wrapText="1"/>
      <protection locked="0"/>
    </xf>
    <xf numFmtId="0" fontId="5" fillId="0" borderId="0" xfId="53" applyFont="1" applyBorder="1" applyAlignment="1" applyProtection="1">
      <alignment horizontal="left" vertical="center" wrapText="1"/>
      <protection locked="0"/>
    </xf>
    <xf numFmtId="0" fontId="27" fillId="0" borderId="0" xfId="53" applyFont="1" applyBorder="1" applyAlignment="1" applyProtection="1">
      <alignment horizontal="left" vertical="center" wrapText="1"/>
      <protection locked="0"/>
    </xf>
    <xf numFmtId="49" fontId="5" fillId="0" borderId="0" xfId="0" applyNumberFormat="1" applyFont="1" applyFill="1" applyBorder="1" applyAlignment="1" applyProtection="1">
      <alignment vertical="center" wrapText="1"/>
      <protection locked="0"/>
    </xf>
    <xf numFmtId="0" fontId="86" fillId="0" borderId="0" xfId="0" applyFont="1" applyAlignment="1">
      <alignment horizontal="left" vertical="center" wrapText="1"/>
    </xf>
    <xf numFmtId="0" fontId="96" fillId="36" borderId="8" xfId="0" applyFont="1" applyFill="1" applyBorder="1" applyAlignment="1">
      <alignment wrapText="1"/>
    </xf>
    <xf numFmtId="0" fontId="96" fillId="36" borderId="8" xfId="0" applyFont="1" applyFill="1" applyBorder="1" applyAlignment="1">
      <alignment horizontal="right" wrapText="1"/>
    </xf>
    <xf numFmtId="0" fontId="95" fillId="36" borderId="0" xfId="0" applyFont="1" applyFill="1" applyAlignment="1">
      <alignment horizontal="right" wrapText="1"/>
    </xf>
    <xf numFmtId="0" fontId="95" fillId="36" borderId="8" xfId="0" applyFont="1" applyFill="1" applyBorder="1" applyAlignment="1">
      <alignment wrapText="1"/>
    </xf>
    <xf numFmtId="0" fontId="95" fillId="36" borderId="8" xfId="0" applyFont="1" applyFill="1" applyBorder="1" applyAlignment="1">
      <alignment horizontal="right" wrapText="1"/>
    </xf>
    <xf numFmtId="3" fontId="96" fillId="36" borderId="8" xfId="0" applyNumberFormat="1" applyFont="1" applyFill="1" applyBorder="1" applyAlignment="1">
      <alignment horizontal="right"/>
    </xf>
    <xf numFmtId="166" fontId="95" fillId="36" borderId="0" xfId="0" applyNumberFormat="1" applyFont="1" applyFill="1" applyAlignment="1">
      <alignment horizontal="right"/>
    </xf>
    <xf numFmtId="0" fontId="104" fillId="0" borderId="0" xfId="53" applyFont="1" applyAlignment="1" applyProtection="1">
      <alignment wrapText="1"/>
    </xf>
    <xf numFmtId="49" fontId="4" fillId="33" borderId="0" xfId="0" applyNumberFormat="1" applyFont="1" applyFill="1" applyBorder="1" applyAlignment="1" applyProtection="1">
      <alignment horizontal="left"/>
      <protection locked="0"/>
    </xf>
    <xf numFmtId="49" fontId="4" fillId="33" borderId="0" xfId="53" applyNumberFormat="1" applyFont="1" applyFill="1" applyBorder="1" applyAlignment="1" applyProtection="1">
      <alignment horizontal="left"/>
      <protection locked="0"/>
    </xf>
    <xf numFmtId="0" fontId="0" fillId="0" borderId="0" xfId="0"/>
    <xf numFmtId="166" fontId="95" fillId="36" borderId="0" xfId="0" applyNumberFormat="1" applyFont="1" applyFill="1" applyAlignment="1">
      <alignment horizontal="right" vertical="top"/>
    </xf>
    <xf numFmtId="0" fontId="0" fillId="0" borderId="0" xfId="0" applyAlignment="1">
      <alignment wrapText="1"/>
    </xf>
    <xf numFmtId="0" fontId="0" fillId="0" borderId="0" xfId="0" applyAlignment="1"/>
    <xf numFmtId="0" fontId="0" fillId="39" borderId="0" xfId="0" applyFill="1"/>
    <xf numFmtId="0" fontId="96" fillId="39" borderId="9" xfId="0" applyFont="1" applyFill="1" applyBorder="1" applyAlignment="1">
      <alignment wrapText="1"/>
    </xf>
    <xf numFmtId="0" fontId="96" fillId="39" borderId="0" xfId="0" applyFont="1" applyFill="1" applyAlignment="1">
      <alignment wrapText="1"/>
    </xf>
    <xf numFmtId="0" fontId="96" fillId="39" borderId="0" xfId="0" applyFont="1" applyFill="1" applyAlignment="1">
      <alignment horizontal="right"/>
    </xf>
    <xf numFmtId="0" fontId="96" fillId="39" borderId="8" xfId="0" applyFont="1" applyFill="1" applyBorder="1" applyAlignment="1">
      <alignment horizontal="right"/>
    </xf>
    <xf numFmtId="0" fontId="0" fillId="0" borderId="0" xfId="0" applyAlignment="1">
      <alignment wrapText="1"/>
    </xf>
    <xf numFmtId="167" fontId="86" fillId="33" borderId="0" xfId="0" applyNumberFormat="1" applyFont="1" applyFill="1" applyAlignment="1">
      <alignment horizontal="right"/>
    </xf>
    <xf numFmtId="3" fontId="95" fillId="36" borderId="8" xfId="0" applyNumberFormat="1" applyFont="1" applyFill="1" applyBorder="1" applyAlignment="1">
      <alignment horizontal="right"/>
    </xf>
    <xf numFmtId="0" fontId="95" fillId="36" borderId="12" xfId="0" applyFont="1" applyFill="1" applyBorder="1" applyAlignment="1">
      <alignment wrapText="1"/>
    </xf>
    <xf numFmtId="3" fontId="95" fillId="36" borderId="12" xfId="0" applyNumberFormat="1" applyFont="1" applyFill="1" applyBorder="1" applyAlignment="1">
      <alignment horizontal="right"/>
    </xf>
    <xf numFmtId="0" fontId="95" fillId="36" borderId="0" xfId="0" applyFont="1" applyFill="1" applyAlignment="1">
      <alignment horizontal="left"/>
    </xf>
    <xf numFmtId="0" fontId="95" fillId="36" borderId="13" xfId="0" applyFont="1" applyFill="1" applyBorder="1" applyAlignment="1">
      <alignment horizontal="left"/>
    </xf>
    <xf numFmtId="0" fontId="95" fillId="33" borderId="0" xfId="0" applyFont="1" applyFill="1" applyBorder="1" applyAlignment="1">
      <alignment wrapText="1"/>
    </xf>
    <xf numFmtId="0" fontId="95" fillId="36" borderId="4" xfId="0" applyFont="1" applyFill="1" applyBorder="1" applyAlignment="1">
      <alignment wrapText="1"/>
    </xf>
    <xf numFmtId="0" fontId="0" fillId="39" borderId="0" xfId="0" applyFont="1" applyFill="1"/>
    <xf numFmtId="0" fontId="95" fillId="39" borderId="8" xfId="0" applyFont="1" applyFill="1" applyBorder="1" applyAlignment="1">
      <alignment wrapText="1"/>
    </xf>
    <xf numFmtId="0" fontId="0" fillId="36" borderId="0" xfId="0" applyFill="1" applyAlignment="1">
      <alignment wrapText="1"/>
    </xf>
    <xf numFmtId="173" fontId="90" fillId="0" borderId="0" xfId="0" applyNumberFormat="1" applyFont="1"/>
    <xf numFmtId="0" fontId="95" fillId="0" borderId="0" xfId="0" applyFont="1" applyAlignment="1">
      <alignment wrapText="1"/>
    </xf>
    <xf numFmtId="0" fontId="101" fillId="36" borderId="9" xfId="0" applyFont="1" applyFill="1" applyBorder="1" applyAlignment="1">
      <alignment horizontal="right" wrapText="1"/>
    </xf>
    <xf numFmtId="0" fontId="105" fillId="0" borderId="0" xfId="0" applyFont="1" applyAlignment="1">
      <alignment wrapText="1"/>
    </xf>
    <xf numFmtId="0" fontId="96" fillId="36" borderId="9" xfId="0" applyFont="1" applyFill="1" applyBorder="1"/>
    <xf numFmtId="0" fontId="96" fillId="36" borderId="8" xfId="0" applyFont="1" applyFill="1" applyBorder="1"/>
    <xf numFmtId="0" fontId="95" fillId="36" borderId="9" xfId="0" applyFont="1" applyFill="1" applyBorder="1" applyAlignment="1">
      <alignment horizontal="right"/>
    </xf>
    <xf numFmtId="0" fontId="95" fillId="36" borderId="13" xfId="0" applyFont="1" applyFill="1" applyBorder="1"/>
    <xf numFmtId="0" fontId="95" fillId="36" borderId="13" xfId="0" applyFont="1" applyFill="1" applyBorder="1" applyAlignment="1">
      <alignment horizontal="right"/>
    </xf>
    <xf numFmtId="0" fontId="106" fillId="0" borderId="0" xfId="0" applyFont="1" applyAlignment="1">
      <alignment wrapText="1"/>
    </xf>
    <xf numFmtId="0" fontId="96" fillId="36" borderId="9" xfId="0" applyFont="1" applyFill="1" applyBorder="1" applyAlignment="1">
      <alignment horizontal="right"/>
    </xf>
    <xf numFmtId="0" fontId="95" fillId="36" borderId="10" xfId="0" applyFont="1" applyFill="1" applyBorder="1" applyAlignment="1">
      <alignment horizontal="right"/>
    </xf>
    <xf numFmtId="0" fontId="95" fillId="36" borderId="8" xfId="0" applyFont="1" applyFill="1" applyBorder="1" applyAlignment="1">
      <alignment horizontal="right"/>
    </xf>
    <xf numFmtId="0" fontId="101" fillId="0" borderId="10" xfId="0" applyFont="1" applyFill="1" applyBorder="1" applyAlignment="1"/>
    <xf numFmtId="3" fontId="96" fillId="36" borderId="4" xfId="0" applyNumberFormat="1" applyFont="1" applyFill="1" applyBorder="1" applyAlignment="1">
      <alignment horizontal="right"/>
    </xf>
    <xf numFmtId="3" fontId="86" fillId="33" borderId="4" xfId="0" applyNumberFormat="1" applyFont="1" applyFill="1" applyBorder="1"/>
    <xf numFmtId="3" fontId="95" fillId="36" borderId="0" xfId="0" applyNumberFormat="1" applyFont="1" applyFill="1" applyBorder="1" applyAlignment="1">
      <alignment horizontal="right"/>
    </xf>
    <xf numFmtId="3" fontId="95" fillId="36" borderId="4" xfId="0" applyNumberFormat="1" applyFont="1" applyFill="1" applyBorder="1" applyAlignment="1">
      <alignment horizontal="right"/>
    </xf>
    <xf numFmtId="3" fontId="95" fillId="36" borderId="0" xfId="0" applyNumberFormat="1" applyFont="1" applyFill="1"/>
    <xf numFmtId="3" fontId="95" fillId="36" borderId="0" xfId="0" applyNumberFormat="1" applyFont="1" applyFill="1" applyBorder="1"/>
    <xf numFmtId="3" fontId="96" fillId="33" borderId="4" xfId="0" applyNumberFormat="1" applyFont="1" applyFill="1" applyBorder="1" applyAlignment="1">
      <alignment horizontal="right"/>
    </xf>
    <xf numFmtId="3" fontId="89" fillId="36" borderId="4" xfId="0" applyNumberFormat="1" applyFont="1" applyFill="1" applyBorder="1"/>
    <xf numFmtId="3" fontId="96" fillId="33" borderId="9" xfId="0" applyNumberFormat="1" applyFont="1" applyFill="1" applyBorder="1" applyAlignment="1"/>
    <xf numFmtId="3" fontId="95" fillId="36" borderId="7" xfId="0" applyNumberFormat="1" applyFont="1" applyFill="1" applyBorder="1" applyAlignment="1">
      <alignment horizontal="right" wrapText="1"/>
    </xf>
    <xf numFmtId="3" fontId="95" fillId="36" borderId="6" xfId="0" applyNumberFormat="1" applyFont="1" applyFill="1" applyBorder="1" applyAlignment="1">
      <alignment horizontal="right"/>
    </xf>
    <xf numFmtId="3" fontId="86" fillId="33" borderId="12" xfId="0" applyNumberFormat="1" applyFont="1" applyFill="1" applyBorder="1"/>
    <xf numFmtId="3" fontId="96" fillId="39" borderId="9" xfId="0" applyNumberFormat="1" applyFont="1" applyFill="1" applyBorder="1" applyAlignment="1">
      <alignment horizontal="right"/>
    </xf>
    <xf numFmtId="3" fontId="0" fillId="39" borderId="0" xfId="0" applyNumberFormat="1" applyFont="1" applyFill="1"/>
    <xf numFmtId="3" fontId="0" fillId="39" borderId="10" xfId="0" applyNumberFormat="1" applyFont="1" applyFill="1" applyBorder="1" applyAlignment="1"/>
    <xf numFmtId="3" fontId="96" fillId="39" borderId="0" xfId="0" applyNumberFormat="1" applyFont="1" applyFill="1" applyAlignment="1">
      <alignment horizontal="right"/>
    </xf>
    <xf numFmtId="3" fontId="95" fillId="39" borderId="8" xfId="0" applyNumberFormat="1" applyFont="1" applyFill="1" applyBorder="1" applyAlignment="1">
      <alignment horizontal="right"/>
    </xf>
    <xf numFmtId="3" fontId="96" fillId="36" borderId="4" xfId="0" applyNumberFormat="1" applyFont="1" applyFill="1" applyBorder="1" applyAlignment="1">
      <alignment horizontal="right" wrapText="1"/>
    </xf>
    <xf numFmtId="3" fontId="0" fillId="36" borderId="0" xfId="0" applyNumberFormat="1" applyFont="1" applyFill="1"/>
    <xf numFmtId="3" fontId="107" fillId="36" borderId="0" xfId="0" applyNumberFormat="1" applyFont="1" applyFill="1" applyAlignment="1">
      <alignment horizontal="right" wrapText="1"/>
    </xf>
    <xf numFmtId="3" fontId="107" fillId="36" borderId="0" xfId="0" applyNumberFormat="1" applyFont="1" applyFill="1" applyAlignment="1">
      <alignment horizontal="right"/>
    </xf>
    <xf numFmtId="3" fontId="96" fillId="36" borderId="0" xfId="0" applyNumberFormat="1" applyFont="1" applyFill="1" applyAlignment="1">
      <alignment horizontal="right"/>
    </xf>
    <xf numFmtId="3" fontId="4" fillId="36" borderId="13" xfId="0" applyNumberFormat="1" applyFont="1" applyFill="1" applyBorder="1" applyAlignment="1">
      <alignment horizontal="right"/>
    </xf>
    <xf numFmtId="3" fontId="95" fillId="36" borderId="13" xfId="0" applyNumberFormat="1" applyFont="1" applyFill="1" applyBorder="1" applyAlignment="1">
      <alignment horizontal="right"/>
    </xf>
    <xf numFmtId="3" fontId="95" fillId="33" borderId="0" xfId="0" applyNumberFormat="1" applyFont="1" applyFill="1" applyAlignment="1">
      <alignment horizontal="right" wrapText="1"/>
    </xf>
    <xf numFmtId="212" fontId="95" fillId="33" borderId="0" xfId="55" applyNumberFormat="1" applyFont="1" applyFill="1" applyAlignment="1">
      <alignment vertical="top"/>
    </xf>
    <xf numFmtId="0" fontId="87" fillId="33" borderId="0" xfId="0" applyFont="1" applyFill="1" applyAlignment="1">
      <alignment horizontal="left" vertical="top" wrapText="1"/>
    </xf>
    <xf numFmtId="0" fontId="0" fillId="0" borderId="0" xfId="0" applyAlignment="1">
      <alignment wrapText="1"/>
    </xf>
    <xf numFmtId="0" fontId="96" fillId="36" borderId="0" xfId="0" applyFont="1" applyFill="1" applyAlignment="1">
      <alignment wrapText="1"/>
    </xf>
    <xf numFmtId="0" fontId="96" fillId="36" borderId="0" xfId="0" applyFont="1" applyFill="1" applyAlignment="1">
      <alignment horizontal="right" wrapText="1"/>
    </xf>
    <xf numFmtId="0" fontId="108" fillId="0" borderId="0" xfId="0" applyFont="1"/>
    <xf numFmtId="0" fontId="109" fillId="0" borderId="0" xfId="0" applyFont="1" applyAlignment="1"/>
    <xf numFmtId="0" fontId="109" fillId="0" borderId="0" xfId="0" applyFont="1"/>
    <xf numFmtId="0" fontId="110" fillId="0" borderId="0" xfId="0" applyFont="1" applyAlignment="1"/>
    <xf numFmtId="0" fontId="86" fillId="0" borderId="0" xfId="0" applyFont="1"/>
    <xf numFmtId="0" fontId="111" fillId="33" borderId="0" xfId="0" applyFont="1" applyFill="1" applyAlignment="1">
      <alignment wrapText="1"/>
    </xf>
    <xf numFmtId="0" fontId="111" fillId="33" borderId="0" xfId="0" applyFont="1" applyFill="1"/>
    <xf numFmtId="0" fontId="95" fillId="33" borderId="4" xfId="0" applyFont="1" applyFill="1" applyBorder="1" applyAlignment="1">
      <alignment wrapText="1"/>
    </xf>
    <xf numFmtId="3" fontId="95" fillId="33" borderId="4" xfId="0" applyNumberFormat="1" applyFont="1" applyFill="1" applyBorder="1" applyAlignment="1">
      <alignment horizontal="right"/>
    </xf>
    <xf numFmtId="3" fontId="0" fillId="0" borderId="0" xfId="0" applyNumberFormat="1" applyAlignment="1">
      <alignment wrapText="1"/>
    </xf>
    <xf numFmtId="179" fontId="0" fillId="0" borderId="0" xfId="0" applyNumberFormat="1" applyAlignment="1">
      <alignment wrapText="1"/>
    </xf>
    <xf numFmtId="199" fontId="0" fillId="0" borderId="0" xfId="0" applyNumberFormat="1" applyAlignment="1">
      <alignment wrapText="1"/>
    </xf>
    <xf numFmtId="0" fontId="95" fillId="33" borderId="8" xfId="0" applyFont="1" applyFill="1" applyBorder="1" applyAlignment="1">
      <alignment wrapText="1"/>
    </xf>
    <xf numFmtId="0" fontId="95" fillId="33" borderId="9" xfId="0" applyFont="1" applyFill="1" applyBorder="1" applyAlignment="1">
      <alignment horizontal="right"/>
    </xf>
    <xf numFmtId="0" fontId="95" fillId="33" borderId="6" xfId="0" applyFont="1" applyFill="1" applyBorder="1" applyAlignment="1">
      <alignment wrapText="1"/>
    </xf>
    <xf numFmtId="0" fontId="96" fillId="33" borderId="5" xfId="0" applyFont="1" applyFill="1" applyBorder="1"/>
    <xf numFmtId="0" fontId="98" fillId="33" borderId="0" xfId="0" applyFont="1" applyFill="1" applyBorder="1"/>
    <xf numFmtId="0" fontId="96" fillId="33" borderId="0" xfId="0" applyFont="1" applyFill="1" applyBorder="1" applyAlignment="1">
      <alignment horizontal="right"/>
    </xf>
    <xf numFmtId="0" fontId="96" fillId="33" borderId="0" xfId="0" applyFont="1" applyFill="1" applyAlignment="1">
      <alignment horizontal="right"/>
    </xf>
    <xf numFmtId="1" fontId="95" fillId="33" borderId="0" xfId="0" applyNumberFormat="1" applyFont="1" applyFill="1"/>
    <xf numFmtId="0" fontId="4" fillId="33" borderId="0" xfId="0" applyFont="1" applyFill="1" applyAlignment="1">
      <alignment wrapText="1"/>
    </xf>
    <xf numFmtId="167" fontId="95" fillId="33" borderId="0" xfId="0" applyNumberFormat="1" applyFont="1" applyFill="1" applyAlignment="1">
      <alignment horizontal="right"/>
    </xf>
    <xf numFmtId="0" fontId="96" fillId="33" borderId="6" xfId="0" applyFont="1" applyFill="1" applyBorder="1" applyAlignment="1">
      <alignment horizontal="right"/>
    </xf>
    <xf numFmtId="3" fontId="95" fillId="33" borderId="6" xfId="0" applyNumberFormat="1" applyFont="1" applyFill="1" applyBorder="1" applyAlignment="1">
      <alignment horizontal="right" wrapText="1"/>
    </xf>
    <xf numFmtId="0" fontId="95" fillId="33" borderId="6" xfId="0" applyFont="1" applyFill="1" applyBorder="1" applyAlignment="1">
      <alignment horizontal="right" wrapText="1"/>
    </xf>
    <xf numFmtId="0" fontId="86" fillId="33" borderId="6" xfId="0" applyFont="1" applyFill="1" applyBorder="1" applyAlignment="1">
      <alignment horizontal="right"/>
    </xf>
    <xf numFmtId="0" fontId="112" fillId="0" borderId="0" xfId="0" applyFont="1"/>
    <xf numFmtId="0" fontId="113" fillId="0" borderId="0" xfId="0" applyFont="1"/>
    <xf numFmtId="0" fontId="114" fillId="0" borderId="0" xfId="0" applyFont="1"/>
    <xf numFmtId="0" fontId="95" fillId="0" borderId="0" xfId="0" applyFont="1" applyFill="1" applyBorder="1" applyAlignment="1">
      <alignment wrapText="1"/>
    </xf>
    <xf numFmtId="0" fontId="86" fillId="0" borderId="0" xfId="0" applyFont="1" applyFill="1" applyBorder="1" applyAlignment="1">
      <alignment wrapText="1"/>
    </xf>
    <xf numFmtId="0" fontId="86" fillId="0" borderId="6" xfId="0" applyFont="1" applyFill="1" applyBorder="1" applyAlignment="1">
      <alignment wrapText="1"/>
    </xf>
    <xf numFmtId="0" fontId="86" fillId="0" borderId="6" xfId="0" applyFont="1" applyFill="1" applyBorder="1"/>
    <xf numFmtId="0" fontId="0" fillId="0" borderId="0" xfId="0" applyAlignment="1">
      <alignment horizontal="left"/>
    </xf>
    <xf numFmtId="0" fontId="86" fillId="0" borderId="0" xfId="0" applyFont="1" applyFill="1" applyAlignment="1">
      <alignment wrapText="1"/>
    </xf>
    <xf numFmtId="3" fontId="87" fillId="0" borderId="0" xfId="0" applyNumberFormat="1" applyFont="1" applyFill="1" applyBorder="1"/>
    <xf numFmtId="3" fontId="86" fillId="0" borderId="0" xfId="0" applyNumberFormat="1" applyFont="1" applyFill="1"/>
    <xf numFmtId="0" fontId="111" fillId="0" borderId="0" xfId="0" applyFont="1" applyFill="1" applyAlignment="1">
      <alignment wrapText="1"/>
    </xf>
    <xf numFmtId="0" fontId="89" fillId="0" borderId="0" xfId="0" applyFont="1" applyFill="1" applyAlignment="1">
      <alignment wrapText="1"/>
    </xf>
    <xf numFmtId="0" fontId="0" fillId="0" borderId="0" xfId="0" applyFill="1" applyAlignment="1">
      <alignment wrapText="1"/>
    </xf>
    <xf numFmtId="0" fontId="0" fillId="0" borderId="0" xfId="0" applyFill="1" applyAlignment="1"/>
    <xf numFmtId="0" fontId="96" fillId="0" borderId="0" xfId="0" applyFont="1" applyFill="1" applyAlignment="1">
      <alignment wrapText="1"/>
    </xf>
    <xf numFmtId="0" fontId="122" fillId="0" borderId="0" xfId="0" applyFont="1" applyAlignment="1">
      <alignment horizontal="left"/>
    </xf>
    <xf numFmtId="0" fontId="121" fillId="0" borderId="0" xfId="0" applyFont="1" applyAlignment="1">
      <alignment horizontal="left"/>
    </xf>
    <xf numFmtId="0" fontId="1" fillId="0" borderId="0" xfId="0" applyFont="1" applyBorder="1" applyAlignment="1">
      <alignment wrapText="1"/>
    </xf>
    <xf numFmtId="0" fontId="0" fillId="0" borderId="0" xfId="0" applyAlignment="1">
      <alignment wrapText="1"/>
    </xf>
    <xf numFmtId="0" fontId="87" fillId="0" borderId="10" xfId="0" applyFont="1" applyBorder="1" applyAlignment="1">
      <alignment wrapText="1"/>
    </xf>
    <xf numFmtId="0" fontId="0" fillId="0" borderId="10" xfId="0" applyBorder="1" applyAlignment="1">
      <alignment wrapText="1"/>
    </xf>
    <xf numFmtId="0" fontId="101" fillId="35" borderId="10" xfId="0" applyFont="1" applyFill="1" applyBorder="1" applyAlignment="1">
      <alignment vertical="center" wrapText="1"/>
    </xf>
    <xf numFmtId="0" fontId="87" fillId="0" borderId="0" xfId="0" applyFont="1" applyBorder="1" applyAlignment="1">
      <alignment wrapText="1"/>
    </xf>
    <xf numFmtId="0" fontId="0" fillId="0" borderId="0" xfId="0" applyBorder="1" applyAlignment="1">
      <alignment wrapText="1"/>
    </xf>
    <xf numFmtId="0" fontId="102" fillId="40" borderId="6" xfId="0" applyFont="1" applyFill="1" applyBorder="1" applyAlignment="1">
      <alignment vertical="center" wrapText="1"/>
    </xf>
    <xf numFmtId="0" fontId="86" fillId="0" borderId="6" xfId="0" applyFont="1" applyBorder="1" applyAlignment="1">
      <alignment vertical="center" wrapText="1"/>
    </xf>
    <xf numFmtId="0" fontId="117" fillId="0" borderId="0" xfId="0" applyFont="1" applyAlignment="1">
      <alignment wrapText="1"/>
    </xf>
    <xf numFmtId="0" fontId="101" fillId="40" borderId="9" xfId="0" applyFont="1" applyFill="1" applyBorder="1" applyAlignment="1">
      <alignment horizontal="left" vertical="center" wrapText="1"/>
    </xf>
    <xf numFmtId="0" fontId="1" fillId="0" borderId="7" xfId="0" applyFont="1" applyBorder="1" applyAlignment="1">
      <alignment wrapText="1"/>
    </xf>
    <xf numFmtId="0" fontId="0" fillId="0" borderId="7" xfId="0" applyBorder="1" applyAlignment="1">
      <alignment wrapText="1"/>
    </xf>
    <xf numFmtId="0" fontId="101" fillId="40" borderId="8" xfId="0" applyFont="1" applyFill="1" applyBorder="1" applyAlignment="1">
      <alignment horizontal="left" vertical="center" wrapText="1"/>
    </xf>
    <xf numFmtId="0" fontId="5" fillId="0" borderId="7" xfId="0" applyFont="1" applyBorder="1" applyAlignment="1">
      <alignment horizontal="left" vertical="top" wrapText="1"/>
    </xf>
    <xf numFmtId="0" fontId="4" fillId="0" borderId="7" xfId="0" applyFont="1" applyBorder="1" applyAlignment="1">
      <alignment horizontal="left" vertical="top" wrapText="1"/>
    </xf>
    <xf numFmtId="0" fontId="86" fillId="0" borderId="0" xfId="0" applyFont="1" applyFill="1" applyAlignment="1">
      <alignment wrapText="1"/>
    </xf>
    <xf numFmtId="0" fontId="102" fillId="40" borderId="0" xfId="101" applyFont="1" applyFill="1" applyBorder="1" applyAlignment="1">
      <alignment horizontal="left" vertical="center" wrapText="1"/>
    </xf>
    <xf numFmtId="0" fontId="5" fillId="0" borderId="0" xfId="0" applyFont="1" applyFill="1" applyAlignment="1">
      <alignment horizontal="left" wrapText="1"/>
    </xf>
    <xf numFmtId="0" fontId="1" fillId="0" borderId="0" xfId="0" applyFont="1" applyAlignment="1">
      <alignment horizontal="left" wrapText="1"/>
    </xf>
    <xf numFmtId="0" fontId="87" fillId="0" borderId="0" xfId="0" applyFont="1" applyAlignment="1">
      <alignment horizontal="left" wrapText="1"/>
    </xf>
    <xf numFmtId="0" fontId="1" fillId="0" borderId="0" xfId="0" applyFont="1" applyFill="1" applyBorder="1" applyAlignment="1">
      <alignment wrapText="1"/>
    </xf>
    <xf numFmtId="0" fontId="87" fillId="0" borderId="0" xfId="0" applyFont="1" applyAlignment="1">
      <alignment wrapText="1"/>
    </xf>
    <xf numFmtId="0" fontId="119" fillId="0" borderId="7" xfId="0" applyFont="1" applyBorder="1" applyAlignment="1">
      <alignment wrapText="1"/>
    </xf>
    <xf numFmtId="0" fontId="120" fillId="0" borderId="7" xfId="0" applyFont="1" applyBorder="1" applyAlignment="1">
      <alignment wrapText="1"/>
    </xf>
    <xf numFmtId="0" fontId="119" fillId="0" borderId="0" xfId="0" applyFont="1" applyAlignment="1">
      <alignment wrapText="1"/>
    </xf>
    <xf numFmtId="0" fontId="120" fillId="0" borderId="0" xfId="0" applyFont="1" applyAlignment="1">
      <alignment wrapText="1"/>
    </xf>
    <xf numFmtId="0" fontId="114" fillId="0" borderId="0" xfId="0" applyFont="1" applyBorder="1" applyAlignment="1">
      <alignment wrapText="1"/>
    </xf>
    <xf numFmtId="0" fontId="87" fillId="0" borderId="0" xfId="0" applyFont="1" applyBorder="1" applyAlignment="1" applyProtection="1">
      <alignment horizontal="left" vertical="center" wrapText="1"/>
      <protection locked="0"/>
    </xf>
    <xf numFmtId="0" fontId="86" fillId="0" borderId="0" xfId="0" applyFont="1" applyAlignment="1">
      <alignment vertical="center" wrapText="1"/>
    </xf>
    <xf numFmtId="0" fontId="97" fillId="0" borderId="0" xfId="0" applyFont="1" applyFill="1" applyAlignment="1">
      <alignment horizontal="left" vertical="center" wrapText="1"/>
    </xf>
    <xf numFmtId="0" fontId="87" fillId="0" borderId="0" xfId="0" applyFont="1" applyFill="1" applyBorder="1" applyAlignment="1" applyProtection="1">
      <alignment vertical="center" wrapText="1"/>
      <protection locked="0"/>
    </xf>
    <xf numFmtId="0" fontId="5" fillId="0" borderId="0" xfId="53" applyFont="1" applyBorder="1" applyAlignment="1" applyProtection="1">
      <alignment horizontal="left" vertical="center" wrapText="1"/>
      <protection locked="0"/>
    </xf>
    <xf numFmtId="0" fontId="86" fillId="0" borderId="0" xfId="0" applyFont="1"/>
    <xf numFmtId="46" fontId="87" fillId="0" borderId="0" xfId="0" applyNumberFormat="1" applyFont="1" applyBorder="1" applyAlignment="1" applyProtection="1">
      <alignment vertical="center" wrapText="1"/>
      <protection locked="0"/>
    </xf>
    <xf numFmtId="0" fontId="87" fillId="0" borderId="0" xfId="0" applyFont="1" applyBorder="1" applyAlignment="1" applyProtection="1">
      <alignment vertical="center" wrapText="1"/>
      <protection locked="0"/>
    </xf>
    <xf numFmtId="49" fontId="5" fillId="0" borderId="0" xfId="0" applyNumberFormat="1" applyFont="1" applyFill="1" applyBorder="1" applyAlignment="1" applyProtection="1">
      <alignment horizontal="left" vertical="center" wrapText="1"/>
      <protection locked="0"/>
    </xf>
    <xf numFmtId="0" fontId="87" fillId="0" borderId="0" xfId="0" applyFont="1" applyFill="1" applyBorder="1" applyAlignment="1" applyProtection="1">
      <alignment horizontal="left" vertical="center" wrapText="1"/>
      <protection locked="0"/>
    </xf>
    <xf numFmtId="0" fontId="86" fillId="0" borderId="0" xfId="0" applyFont="1" applyFill="1" applyAlignment="1">
      <alignment vertical="center" wrapText="1"/>
    </xf>
    <xf numFmtId="0" fontId="27" fillId="0" borderId="0" xfId="53" applyFont="1" applyBorder="1" applyAlignment="1" applyProtection="1">
      <alignment horizontal="left" wrapText="1"/>
      <protection locked="0"/>
    </xf>
    <xf numFmtId="0" fontId="5" fillId="0" borderId="0" xfId="0" applyFont="1" applyAlignment="1">
      <alignment wrapText="1"/>
    </xf>
    <xf numFmtId="1" fontId="5" fillId="0" borderId="0" xfId="0" applyNumberFormat="1" applyFont="1" applyFill="1" applyBorder="1" applyAlignment="1" applyProtection="1">
      <alignment horizontal="left" vertical="center" wrapText="1"/>
      <protection locked="0"/>
    </xf>
    <xf numFmtId="0" fontId="5" fillId="0" borderId="0" xfId="0" applyFont="1" applyBorder="1" applyAlignment="1" applyProtection="1">
      <alignment vertical="center" wrapText="1"/>
      <protection locked="0"/>
    </xf>
    <xf numFmtId="49" fontId="5" fillId="0" borderId="0" xfId="53" applyNumberFormat="1" applyFont="1" applyFill="1" applyBorder="1" applyAlignment="1" applyProtection="1">
      <alignment horizontal="left" vertical="center" wrapText="1"/>
      <protection locked="0"/>
    </xf>
    <xf numFmtId="1" fontId="27" fillId="0" borderId="0" xfId="0" applyNumberFormat="1" applyFont="1" applyFill="1" applyBorder="1" applyAlignment="1" applyProtection="1">
      <alignment horizontal="left" vertical="center" wrapText="1"/>
      <protection locked="0"/>
    </xf>
    <xf numFmtId="0" fontId="97" fillId="0" borderId="0" xfId="0" applyFont="1" applyAlignment="1">
      <alignment wrapText="1"/>
    </xf>
    <xf numFmtId="0" fontId="99" fillId="35" borderId="8" xfId="0" applyFont="1" applyFill="1" applyBorder="1"/>
    <xf numFmtId="0" fontId="101" fillId="35" borderId="0" xfId="0" applyFont="1" applyFill="1" applyAlignment="1">
      <alignment vertical="center" wrapText="1"/>
    </xf>
    <xf numFmtId="0" fontId="27" fillId="0" borderId="0" xfId="53" applyFont="1" applyAlignment="1" applyProtection="1">
      <alignment wrapText="1"/>
    </xf>
    <xf numFmtId="0" fontId="4" fillId="0" borderId="0" xfId="0" applyFont="1" applyAlignment="1">
      <alignment wrapText="1"/>
    </xf>
    <xf numFmtId="0" fontId="102" fillId="40" borderId="6" xfId="0" applyFont="1" applyFill="1" applyBorder="1" applyAlignment="1">
      <alignment horizontal="left" vertical="center" wrapText="1"/>
    </xf>
    <xf numFmtId="0" fontId="115" fillId="0" borderId="6" xfId="0" applyFont="1" applyBorder="1" applyAlignment="1">
      <alignment horizontal="left" vertical="center" wrapText="1"/>
    </xf>
    <xf numFmtId="0" fontId="87" fillId="0" borderId="10" xfId="0" applyFont="1" applyBorder="1" applyAlignment="1" applyProtection="1">
      <alignment wrapText="1"/>
    </xf>
    <xf numFmtId="0" fontId="101" fillId="41" borderId="9" xfId="0" applyFont="1" applyFill="1" applyBorder="1" applyAlignment="1">
      <alignment horizontal="left" vertical="center"/>
    </xf>
    <xf numFmtId="0" fontId="114" fillId="0" borderId="10" xfId="0" applyFont="1" applyBorder="1" applyAlignment="1">
      <alignment wrapText="1"/>
    </xf>
    <xf numFmtId="0" fontId="86" fillId="0" borderId="6" xfId="0" applyFont="1" applyFill="1" applyBorder="1" applyAlignment="1">
      <alignment wrapText="1"/>
    </xf>
    <xf numFmtId="0" fontId="118" fillId="0" borderId="6" xfId="0" applyFont="1" applyFill="1" applyBorder="1" applyAlignment="1">
      <alignment wrapText="1"/>
    </xf>
    <xf numFmtId="0" fontId="0" fillId="0" borderId="0" xfId="0" applyFill="1" applyAlignment="1">
      <alignment wrapText="1"/>
    </xf>
    <xf numFmtId="0" fontId="101" fillId="35" borderId="14" xfId="0" applyFont="1" applyFill="1" applyBorder="1" applyAlignment="1">
      <alignment vertical="center" wrapText="1"/>
    </xf>
    <xf numFmtId="0" fontId="101" fillId="35" borderId="0" xfId="0" applyFont="1" applyFill="1" applyBorder="1" applyAlignment="1">
      <alignment vertical="center" wrapText="1"/>
    </xf>
    <xf numFmtId="0" fontId="87" fillId="0" borderId="0" xfId="0" applyFont="1" applyFill="1" applyBorder="1" applyAlignment="1">
      <alignment wrapText="1"/>
    </xf>
    <xf numFmtId="0" fontId="118" fillId="0" borderId="0" xfId="0" applyFont="1" applyFill="1" applyAlignment="1">
      <alignment wrapText="1"/>
    </xf>
    <xf numFmtId="0" fontId="1" fillId="0" borderId="0" xfId="0" applyFont="1" applyFill="1" applyAlignment="1">
      <alignment wrapText="1"/>
    </xf>
    <xf numFmtId="0" fontId="87" fillId="0" borderId="0" xfId="0" applyFont="1" applyFill="1" applyAlignment="1">
      <alignment wrapText="1"/>
    </xf>
    <xf numFmtId="0" fontId="87" fillId="0" borderId="7" xfId="0" applyFont="1" applyFill="1" applyBorder="1" applyAlignment="1">
      <alignment wrapText="1"/>
    </xf>
    <xf numFmtId="0" fontId="89" fillId="0" borderId="0" xfId="0" applyFont="1" applyFill="1" applyAlignment="1">
      <alignment wrapText="1"/>
    </xf>
    <xf numFmtId="0" fontId="106" fillId="0" borderId="17" xfId="0" applyFont="1" applyFill="1" applyBorder="1" applyAlignment="1">
      <alignment wrapText="1"/>
    </xf>
    <xf numFmtId="0" fontId="96" fillId="0" borderId="0" xfId="0" applyFont="1" applyFill="1" applyAlignment="1">
      <alignment wrapText="1"/>
    </xf>
    <xf numFmtId="0" fontId="95" fillId="0" borderId="6" xfId="0" applyFont="1" applyFill="1" applyBorder="1" applyAlignment="1">
      <alignment wrapText="1"/>
    </xf>
    <xf numFmtId="0" fontId="101" fillId="35" borderId="15" xfId="0" applyFont="1" applyFill="1" applyBorder="1" applyAlignment="1">
      <alignment vertical="center" wrapText="1"/>
    </xf>
    <xf numFmtId="0" fontId="101" fillId="35" borderId="5" xfId="0" applyFont="1" applyFill="1" applyBorder="1" applyAlignment="1">
      <alignment vertical="center" wrapText="1"/>
    </xf>
    <xf numFmtId="0" fontId="0" fillId="0" borderId="27" xfId="0" applyBorder="1" applyAlignment="1">
      <alignment vertical="center" wrapText="1"/>
    </xf>
    <xf numFmtId="0" fontId="106" fillId="0" borderId="0" xfId="0" applyFont="1" applyFill="1" applyBorder="1" applyAlignment="1">
      <alignment wrapText="1"/>
    </xf>
    <xf numFmtId="0" fontId="119" fillId="0" borderId="0" xfId="0" applyFont="1" applyFill="1" applyAlignment="1">
      <alignment wrapText="1"/>
    </xf>
    <xf numFmtId="0" fontId="117" fillId="0" borderId="0" xfId="0" applyFont="1" applyFill="1" applyAlignment="1">
      <alignment wrapText="1"/>
    </xf>
    <xf numFmtId="0" fontId="101" fillId="35" borderId="16" xfId="0" applyFont="1" applyFill="1" applyBorder="1" applyAlignment="1">
      <alignment vertical="center" wrapText="1"/>
    </xf>
    <xf numFmtId="0" fontId="0" fillId="0" borderId="9" xfId="0" applyBorder="1" applyAlignment="1">
      <alignment vertical="center" wrapText="1"/>
    </xf>
    <xf numFmtId="0" fontId="0" fillId="0" borderId="17" xfId="0" applyBorder="1" applyAlignment="1">
      <alignment wrapText="1"/>
    </xf>
    <xf numFmtId="0" fontId="0" fillId="0" borderId="6" xfId="0" applyBorder="1" applyAlignment="1">
      <alignment wrapText="1"/>
    </xf>
    <xf numFmtId="0" fontId="22" fillId="0" borderId="0" xfId="0" applyFont="1" applyFill="1" applyBorder="1" applyAlignment="1">
      <alignment horizontal="left" wrapText="1"/>
    </xf>
    <xf numFmtId="0" fontId="22" fillId="0" borderId="7" xfId="0" applyFont="1" applyFill="1" applyBorder="1" applyAlignment="1">
      <alignment horizontal="left" wrapText="1"/>
    </xf>
    <xf numFmtId="0" fontId="4" fillId="0" borderId="4" xfId="0" applyFont="1" applyFill="1" applyBorder="1" applyAlignment="1">
      <alignment horizontal="left" wrapText="1"/>
    </xf>
    <xf numFmtId="0" fontId="22" fillId="0" borderId="4" xfId="0" applyFont="1" applyFill="1" applyBorder="1" applyAlignment="1">
      <alignment horizontal="left" wrapText="1"/>
    </xf>
    <xf numFmtId="0" fontId="116" fillId="40" borderId="0" xfId="0" applyFont="1" applyFill="1" applyBorder="1" applyAlignment="1">
      <alignment horizontal="left" vertical="center"/>
    </xf>
    <xf numFmtId="0" fontId="101" fillId="40" borderId="6" xfId="0" applyFont="1" applyFill="1" applyBorder="1" applyAlignment="1">
      <alignment horizontal="left" vertical="center" wrapText="1"/>
    </xf>
    <xf numFmtId="0" fontId="101" fillId="41" borderId="9" xfId="0" applyFont="1" applyFill="1" applyBorder="1" applyAlignment="1">
      <alignment horizontal="left" vertical="center" wrapText="1"/>
    </xf>
    <xf numFmtId="0" fontId="96" fillId="36" borderId="0" xfId="0" applyFont="1" applyFill="1" applyAlignment="1">
      <alignment wrapText="1"/>
    </xf>
    <xf numFmtId="0" fontId="96" fillId="36" borderId="0" xfId="0" applyFont="1" applyFill="1" applyAlignment="1">
      <alignment horizontal="right" wrapText="1"/>
    </xf>
    <xf numFmtId="0" fontId="86" fillId="0" borderId="0" xfId="0" applyFont="1" applyAlignment="1">
      <alignment wrapText="1"/>
    </xf>
    <xf numFmtId="0" fontId="1" fillId="0" borderId="0" xfId="0" applyFont="1" applyAlignment="1">
      <alignment wrapText="1"/>
    </xf>
    <xf numFmtId="0" fontId="117" fillId="0" borderId="0" xfId="0" applyFont="1" applyBorder="1" applyAlignment="1">
      <alignment wrapText="1"/>
    </xf>
    <xf numFmtId="0" fontId="101" fillId="40" borderId="0" xfId="0" applyFont="1" applyFill="1" applyAlignment="1">
      <alignment horizontal="left" vertical="center" wrapText="1"/>
    </xf>
    <xf numFmtId="0" fontId="0" fillId="0" borderId="0" xfId="0" applyAlignment="1">
      <alignment horizontal="left" vertical="center" wrapText="1"/>
    </xf>
    <xf numFmtId="0" fontId="66" fillId="0" borderId="0" xfId="0" applyFont="1" applyFill="1" applyAlignment="1">
      <alignment horizontal="left" wrapText="1"/>
    </xf>
    <xf numFmtId="0" fontId="121" fillId="0" borderId="0" xfId="0" applyFont="1" applyAlignment="1">
      <alignment horizontal="left" wrapText="1"/>
    </xf>
    <xf numFmtId="0" fontId="118" fillId="0" borderId="6" xfId="0" applyFont="1" applyBorder="1" applyAlignment="1">
      <alignment vertical="center" wrapText="1"/>
    </xf>
  </cellXfs>
  <cellStyles count="12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builtinId="22" customBuiltin="1"/>
    <cellStyle name="COMMA" xfId="26"/>
    <cellStyle name="COMMA 2" xfId="27"/>
    <cellStyle name="COMMA 2 2" xfId="28"/>
    <cellStyle name="Controlecel" xfId="29" builtinId="23" customBuiltin="1"/>
    <cellStyle name="CURRENCY" xfId="30"/>
    <cellStyle name="CURRENCY 2" xfId="31"/>
    <cellStyle name="CURRENCY 2 2" xfId="32"/>
    <cellStyle name="DATE" xfId="33"/>
    <cellStyle name="DATE 2" xfId="34"/>
    <cellStyle name="DATE 2 2" xfId="35"/>
    <cellStyle name="Datum" xfId="36"/>
    <cellStyle name="Datum 2" xfId="37"/>
    <cellStyle name="Datum 2 2" xfId="38"/>
    <cellStyle name="Euro" xfId="39"/>
    <cellStyle name="Euro 2" xfId="40"/>
    <cellStyle name="Euro 2 2" xfId="41"/>
    <cellStyle name="FIXED" xfId="42"/>
    <cellStyle name="FIXED 2" xfId="43"/>
    <cellStyle name="FIXED 2 2" xfId="44"/>
    <cellStyle name="Gekoppelde cel" xfId="45" builtinId="24" customBuiltin="1"/>
    <cellStyle name="Goed" xfId="46" builtinId="26" customBuiltin="1"/>
    <cellStyle name="HEADING1" xfId="47"/>
    <cellStyle name="HEADING1 2" xfId="48"/>
    <cellStyle name="HEADING1 2 2" xfId="49"/>
    <cellStyle name="HEADING2" xfId="50"/>
    <cellStyle name="HEADING2 2" xfId="51"/>
    <cellStyle name="HEADING2 2 2" xfId="52"/>
    <cellStyle name="Hyperlink" xfId="53" builtinId="8"/>
    <cellStyle name="Invoer" xfId="54" builtinId="20" customBuiltin="1"/>
    <cellStyle name="Komma" xfId="55" builtinId="3"/>
    <cellStyle name="Komma 2" xfId="56"/>
    <cellStyle name="Komma 2 2" xfId="57"/>
    <cellStyle name="Komma0" xfId="58"/>
    <cellStyle name="Komma0 2" xfId="59"/>
    <cellStyle name="Komma0 2 2" xfId="60"/>
    <cellStyle name="Kop 1" xfId="61" builtinId="16" customBuiltin="1"/>
    <cellStyle name="Kop 2" xfId="62" builtinId="17" customBuiltin="1"/>
    <cellStyle name="Kop 3" xfId="63" builtinId="18" customBuiltin="1"/>
    <cellStyle name="Kop 4" xfId="64" builtinId="19" customBuiltin="1"/>
    <cellStyle name="Koptekst 1" xfId="65"/>
    <cellStyle name="Koptekst 1 2" xfId="66"/>
    <cellStyle name="Koptekst 1 2 2" xfId="67"/>
    <cellStyle name="Koptekst 2" xfId="68"/>
    <cellStyle name="Koptekst 2 2" xfId="69"/>
    <cellStyle name="Koptekst 2 2 2" xfId="70"/>
    <cellStyle name="Neutraal" xfId="71" builtinId="28" customBuiltin="1"/>
    <cellStyle name="NORMAL" xfId="72"/>
    <cellStyle name="Normal 13" xfId="73"/>
    <cellStyle name="Normal 2" xfId="74"/>
    <cellStyle name="Normal 2 2" xfId="75"/>
    <cellStyle name="NORMAL 3" xfId="76"/>
    <cellStyle name="NORMAL 3 2" xfId="77"/>
    <cellStyle name="Normal_Sheet1_1" xfId="78"/>
    <cellStyle name="Notitie" xfId="79" builtinId="10" customBuiltin="1"/>
    <cellStyle name="Ongeldig" xfId="80" builtinId="27" customBuiltin="1"/>
    <cellStyle name="PERCENT" xfId="81"/>
    <cellStyle name="PERCENT 2" xfId="82"/>
    <cellStyle name="PERCENT 2 2" xfId="83"/>
    <cellStyle name="Procent" xfId="84" builtinId="5"/>
    <cellStyle name="Procent 2" xfId="85"/>
    <cellStyle name="Procent 2 2" xfId="86"/>
    <cellStyle name="Standaard" xfId="0" builtinId="0"/>
    <cellStyle name="Standaard 2" xfId="87"/>
    <cellStyle name="Standaard 2 2" xfId="88"/>
    <cellStyle name="Standaard 2 2 2" xfId="89"/>
    <cellStyle name="Standaard 2 3" xfId="90"/>
    <cellStyle name="Standaard 2 4" xfId="91"/>
    <cellStyle name="Standaard 2 4 2" xfId="92"/>
    <cellStyle name="Standaard 2 5" xfId="93"/>
    <cellStyle name="Standaard 2 6" xfId="94"/>
    <cellStyle name="Standaard 2 7" xfId="95"/>
    <cellStyle name="Standaard 3" xfId="96"/>
    <cellStyle name="Standaard 4" xfId="97"/>
    <cellStyle name="Standaard 5" xfId="98"/>
    <cellStyle name="Standaard 5 2" xfId="99"/>
    <cellStyle name="Standaard 6" xfId="100"/>
    <cellStyle name="Standaard_! uitgaven per artikel" xfId="101"/>
    <cellStyle name="Standaard_beleidsprios 2008" xfId="102"/>
    <cellStyle name="Standaard_Premietabellen 1e SW 2007" xfId="103"/>
    <cellStyle name="Titel" xfId="104" builtinId="15" customBuiltin="1"/>
    <cellStyle name="Totaal" xfId="105" builtinId="25" customBuiltin="1"/>
    <cellStyle name="Totaal 2" xfId="106"/>
    <cellStyle name="Totaal 2 2" xfId="107"/>
    <cellStyle name="Totaal 3" xfId="108"/>
    <cellStyle name="TOTAL" xfId="109"/>
    <cellStyle name="TOTAL 2" xfId="110"/>
    <cellStyle name="TOTAL 2 2" xfId="111"/>
    <cellStyle name="Uitvoer" xfId="112" builtinId="21" customBuiltin="1"/>
    <cellStyle name="Valuta0" xfId="113"/>
    <cellStyle name="Valuta0 2" xfId="114"/>
    <cellStyle name="Valuta0 2 2" xfId="115"/>
    <cellStyle name="Vast" xfId="116"/>
    <cellStyle name="Vast 2" xfId="117"/>
    <cellStyle name="Vast 2 2" xfId="118"/>
    <cellStyle name="Verklarende tekst" xfId="119" builtinId="53" customBuiltin="1"/>
    <cellStyle name="Waarschuwingstekst" xfId="120"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FIL01\algemeen.meva$\Concept\AEB\Ramingsfunctie\Loon-prijsbijsteling\LPZ%2052,%2003-09,%20MEV%202009%20definitief.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KZ nieuw"/>
      <sheetName val="BKZ"/>
      <sheetName val="AP standen"/>
      <sheetName val="AP mutaties"/>
      <sheetName val="mutaties"/>
      <sheetName val="model"/>
      <sheetName val="grondslagen FRITZ"/>
      <sheetName val="kapitaallasten"/>
      <sheetName val="grondslagen LPZ"/>
      <sheetName val="voorcalculatie"/>
      <sheetName val="actuele %"/>
      <sheetName val="prijs part consumptie"/>
      <sheetName val="huisartsen"/>
      <sheetName val="vb en specialisten"/>
      <sheetName val="OVA mlt"/>
      <sheetName val="OVA 2008"/>
      <sheetName val="OVA 2007"/>
      <sheetName val="OVA 2006"/>
      <sheetName val="OVA-deal 2005"/>
      <sheetName val="OVA 2005"/>
      <sheetName val="OVA 2004"/>
      <sheetName val="OVA 2003"/>
      <sheetName val="OVA 2002"/>
      <sheetName val="OVA 2001"/>
      <sheetName val="OVA-afspraken"/>
      <sheetName val="macrobriefje"/>
      <sheetName val="historie"/>
      <sheetName val="opmerkingen"/>
    </sheetNames>
    <sheetDataSet>
      <sheetData sheetId="0" refreshError="1"/>
      <sheetData sheetId="1" refreshError="1"/>
      <sheetData sheetId="2" refreshError="1"/>
      <sheetData sheetId="3" refreshError="1"/>
      <sheetData sheetId="4" refreshError="1"/>
      <sheetData sheetId="5" refreshError="1">
        <row r="3">
          <cell r="D3">
            <v>2013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3">
          <cell r="B13" t="str">
            <v>Personeel instellingen (OVA)</v>
          </cell>
        </row>
        <row r="14">
          <cell r="B14" t="str">
            <v>Personeel vrije beroepers (OVA)</v>
          </cell>
        </row>
        <row r="15">
          <cell r="B15" t="str">
            <v>Personeel huisartsen (OVA)</v>
          </cell>
        </row>
        <row r="16">
          <cell r="B16" t="str">
            <v>Inkomen huisartsen (CBS)</v>
          </cell>
        </row>
        <row r="17">
          <cell r="B17" t="str">
            <v>Materieel huisartsen (CPB)</v>
          </cell>
        </row>
        <row r="18">
          <cell r="B18" t="str">
            <v>Inkomen en kosten specialisten</v>
          </cell>
        </row>
        <row r="19">
          <cell r="B19" t="str">
            <v>Inkomen vrije beroepers (CBS)</v>
          </cell>
        </row>
        <row r="20">
          <cell r="B20" t="str">
            <v>Materieel instellingen (CPB)</v>
          </cell>
        </row>
        <row r="21">
          <cell r="B21" t="str">
            <v>Materieel vrije beroepers (CPB)</v>
          </cell>
        </row>
        <row r="22">
          <cell r="B22" t="str">
            <v>Leeg</v>
          </cell>
        </row>
        <row r="23">
          <cell r="B23" t="str">
            <v>Kapitaallasten</v>
          </cell>
        </row>
      </sheetData>
    </sheetDataSet>
  </externalBook>
</externalLink>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knmg.artsennet.nl/Opleiding-en-Registratie/RGS-1/Aantallen/Overzicht-aantal-geregistreerde-specialistenprofielartsen.htm" TargetMode="External"/></Relationships>
</file>

<file path=xl/worksheets/sheet1.xml><?xml version="1.0" encoding="utf-8"?>
<worksheet xmlns="http://schemas.openxmlformats.org/spreadsheetml/2006/main" xmlns:r="http://schemas.openxmlformats.org/officeDocument/2006/relationships">
  <sheetPr>
    <tabColor rgb="FFFFFF00"/>
  </sheetPr>
  <dimension ref="A1:A37"/>
  <sheetViews>
    <sheetView topLeftCell="A19" workbookViewId="0">
      <selection activeCell="B20" sqref="B20"/>
    </sheetView>
  </sheetViews>
  <sheetFormatPr defaultRowHeight="11.25"/>
  <cols>
    <col min="1" max="1" width="109.7109375" style="409" bestFit="1" customWidth="1"/>
    <col min="2" max="16384" width="9.140625" style="409"/>
  </cols>
  <sheetData>
    <row r="1" spans="1:1" ht="14.25">
      <c r="A1" s="20" t="s">
        <v>551</v>
      </c>
    </row>
    <row r="3" spans="1:1" ht="12.75">
      <c r="A3" s="410" t="s">
        <v>552</v>
      </c>
    </row>
    <row r="4" spans="1:1">
      <c r="A4" s="409" t="s">
        <v>553</v>
      </c>
    </row>
    <row r="5" spans="1:1">
      <c r="A5" s="409" t="s">
        <v>557</v>
      </c>
    </row>
    <row r="6" spans="1:1">
      <c r="A6" s="409" t="s">
        <v>558</v>
      </c>
    </row>
    <row r="7" spans="1:1">
      <c r="A7" s="409" t="s">
        <v>559</v>
      </c>
    </row>
    <row r="8" spans="1:1">
      <c r="A8" s="409" t="s">
        <v>560</v>
      </c>
    </row>
    <row r="9" spans="1:1">
      <c r="A9" s="409" t="s">
        <v>561</v>
      </c>
    </row>
    <row r="11" spans="1:1" ht="12.75">
      <c r="A11" s="410" t="s">
        <v>554</v>
      </c>
    </row>
    <row r="12" spans="1:1">
      <c r="A12" s="409" t="s">
        <v>562</v>
      </c>
    </row>
    <row r="13" spans="1:1">
      <c r="A13" s="409" t="s">
        <v>467</v>
      </c>
    </row>
    <row r="14" spans="1:1">
      <c r="A14" s="409" t="s">
        <v>564</v>
      </c>
    </row>
    <row r="15" spans="1:1">
      <c r="A15" s="409" t="s">
        <v>565</v>
      </c>
    </row>
    <row r="16" spans="1:1">
      <c r="A16" s="409" t="s">
        <v>579</v>
      </c>
    </row>
    <row r="17" spans="1:1">
      <c r="A17" s="409" t="s">
        <v>580</v>
      </c>
    </row>
    <row r="18" spans="1:1">
      <c r="A18" s="409" t="s">
        <v>581</v>
      </c>
    </row>
    <row r="19" spans="1:1">
      <c r="A19" s="409" t="s">
        <v>582</v>
      </c>
    </row>
    <row r="20" spans="1:1">
      <c r="A20" s="409" t="s">
        <v>593</v>
      </c>
    </row>
    <row r="21" spans="1:1">
      <c r="A21" s="409" t="s">
        <v>482</v>
      </c>
    </row>
    <row r="22" spans="1:1">
      <c r="A22" s="409" t="s">
        <v>583</v>
      </c>
    </row>
    <row r="23" spans="1:1">
      <c r="A23" s="409" t="s">
        <v>584</v>
      </c>
    </row>
    <row r="24" spans="1:1">
      <c r="A24" s="409" t="s">
        <v>585</v>
      </c>
    </row>
    <row r="25" spans="1:1">
      <c r="A25" s="409" t="s">
        <v>586</v>
      </c>
    </row>
    <row r="27" spans="1:1" ht="12.75">
      <c r="A27" s="411" t="s">
        <v>555</v>
      </c>
    </row>
    <row r="28" spans="1:1">
      <c r="A28" s="409" t="s">
        <v>587</v>
      </c>
    </row>
    <row r="29" spans="1:1">
      <c r="A29" s="409" t="s">
        <v>588</v>
      </c>
    </row>
    <row r="30" spans="1:1">
      <c r="A30" s="409" t="s">
        <v>589</v>
      </c>
    </row>
    <row r="31" spans="1:1">
      <c r="A31" s="409" t="s">
        <v>590</v>
      </c>
    </row>
    <row r="32" spans="1:1">
      <c r="A32" s="409" t="s">
        <v>224</v>
      </c>
    </row>
    <row r="34" spans="1:1" ht="12.75">
      <c r="A34" s="411" t="s">
        <v>556</v>
      </c>
    </row>
    <row r="35" spans="1:1">
      <c r="A35" s="409" t="s">
        <v>591</v>
      </c>
    </row>
    <row r="36" spans="1:1">
      <c r="A36" s="409" t="s">
        <v>592</v>
      </c>
    </row>
    <row r="37" spans="1:1">
      <c r="A37" s="412"/>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Blad26">
    <tabColor rgb="FFFFFF00"/>
    <pageSetUpPr fitToPage="1"/>
  </sheetPr>
  <dimension ref="A1:J37"/>
  <sheetViews>
    <sheetView topLeftCell="A10" workbookViewId="0">
      <selection activeCell="D17" sqref="D17"/>
    </sheetView>
  </sheetViews>
  <sheetFormatPr defaultRowHeight="11.25" customHeight="1"/>
  <cols>
    <col min="1" max="1" width="62" style="249" bestFit="1" customWidth="1"/>
    <col min="2" max="2" width="13" style="207" customWidth="1"/>
    <col min="3" max="6" width="11.28515625" style="249" bestFit="1" customWidth="1"/>
    <col min="7" max="8" width="11.85546875" style="249" bestFit="1" customWidth="1"/>
    <col min="9" max="16384" width="9.140625" style="249"/>
  </cols>
  <sheetData>
    <row r="1" spans="1:10" s="224" customFormat="1" ht="24.75" customHeight="1">
      <c r="A1" s="503" t="s">
        <v>348</v>
      </c>
      <c r="B1" s="504"/>
    </row>
    <row r="2" spans="1:10" ht="11.25" customHeight="1">
      <c r="A2" s="259"/>
      <c r="B2" s="259">
        <v>2015</v>
      </c>
    </row>
    <row r="3" spans="1:10" ht="11.25" customHeight="1">
      <c r="A3" s="260" t="s">
        <v>278</v>
      </c>
      <c r="B3" s="261">
        <v>44364.089</v>
      </c>
    </row>
    <row r="4" spans="1:10" ht="11.25" customHeight="1">
      <c r="A4" s="260"/>
      <c r="B4" s="261"/>
    </row>
    <row r="5" spans="1:10" ht="14.25" customHeight="1">
      <c r="A5" s="262" t="s">
        <v>33</v>
      </c>
      <c r="B5" s="323">
        <v>-456.32700000000006</v>
      </c>
    </row>
    <row r="6" spans="1:10" ht="11.25" customHeight="1">
      <c r="A6" s="257" t="s">
        <v>349</v>
      </c>
      <c r="B6" s="258">
        <v>-514.70000000000005</v>
      </c>
    </row>
    <row r="7" spans="1:10" ht="11.25" customHeight="1">
      <c r="A7" s="257" t="s">
        <v>313</v>
      </c>
      <c r="B7" s="258">
        <v>58.372999999999998</v>
      </c>
      <c r="C7" s="3"/>
      <c r="D7" s="3"/>
    </row>
    <row r="8" spans="1:10" ht="11.25" customHeight="1">
      <c r="A8" s="257"/>
      <c r="B8" s="258"/>
    </row>
    <row r="9" spans="1:10" ht="11.25" customHeight="1">
      <c r="A9" s="262" t="s">
        <v>11</v>
      </c>
      <c r="B9" s="261">
        <v>-806.21599999999989</v>
      </c>
    </row>
    <row r="10" spans="1:10" ht="11.25" customHeight="1">
      <c r="A10" s="257" t="s">
        <v>283</v>
      </c>
      <c r="B10" s="258">
        <v>-18</v>
      </c>
    </row>
    <row r="11" spans="1:10" ht="11.25" customHeight="1">
      <c r="A11" s="257" t="s">
        <v>233</v>
      </c>
      <c r="B11" s="258">
        <v>25</v>
      </c>
      <c r="C11" s="3"/>
      <c r="D11" s="3"/>
    </row>
    <row r="12" spans="1:10" ht="11.25" customHeight="1">
      <c r="A12" s="257" t="s">
        <v>314</v>
      </c>
      <c r="B12" s="258">
        <v>-149.19999999999999</v>
      </c>
      <c r="C12" s="3"/>
      <c r="E12" s="250"/>
      <c r="F12" s="250"/>
      <c r="G12" s="250"/>
      <c r="H12" s="250"/>
      <c r="I12" s="250"/>
      <c r="J12" s="250"/>
    </row>
    <row r="13" spans="1:10" ht="10.5">
      <c r="A13" s="257" t="s">
        <v>315</v>
      </c>
      <c r="B13" s="258">
        <v>-37.386000000000003</v>
      </c>
      <c r="C13" s="3"/>
      <c r="D13" s="3"/>
    </row>
    <row r="14" spans="1:10" ht="11.25" customHeight="1">
      <c r="A14" s="257" t="s">
        <v>479</v>
      </c>
      <c r="B14" s="258">
        <v>-33.5</v>
      </c>
      <c r="C14" s="3"/>
      <c r="D14" s="3"/>
    </row>
    <row r="15" spans="1:10" ht="11.25" customHeight="1">
      <c r="A15" s="257" t="s">
        <v>304</v>
      </c>
      <c r="B15" s="258">
        <v>-96.3</v>
      </c>
      <c r="C15" s="3"/>
      <c r="D15" s="3"/>
    </row>
    <row r="16" spans="1:10" ht="11.25" customHeight="1">
      <c r="A16" s="257" t="s">
        <v>284</v>
      </c>
      <c r="B16" s="258">
        <v>10</v>
      </c>
      <c r="C16" s="3"/>
      <c r="D16" s="3"/>
    </row>
    <row r="17" spans="1:8" ht="11.25" customHeight="1">
      <c r="A17" s="257" t="s">
        <v>480</v>
      </c>
      <c r="B17" s="258">
        <v>-10</v>
      </c>
      <c r="C17" s="3"/>
      <c r="D17" s="3"/>
    </row>
    <row r="18" spans="1:8" ht="11.25" customHeight="1">
      <c r="A18" s="263" t="s">
        <v>34</v>
      </c>
      <c r="B18" s="258">
        <v>-504.86700000000002</v>
      </c>
      <c r="C18" s="3"/>
    </row>
    <row r="19" spans="1:8" ht="11.25" customHeight="1">
      <c r="A19" s="263" t="s">
        <v>290</v>
      </c>
      <c r="B19" s="258">
        <v>7</v>
      </c>
      <c r="C19" s="3"/>
    </row>
    <row r="20" spans="1:8" ht="11.25" customHeight="1">
      <c r="A20" s="263" t="s">
        <v>386</v>
      </c>
      <c r="B20" s="258">
        <v>-4</v>
      </c>
      <c r="C20" s="3"/>
    </row>
    <row r="21" spans="1:8" ht="11.25" customHeight="1">
      <c r="A21" s="257" t="s">
        <v>48</v>
      </c>
      <c r="B21" s="258">
        <v>5.036999999999999</v>
      </c>
      <c r="C21" s="3"/>
      <c r="D21" s="3"/>
    </row>
    <row r="22" spans="1:8" ht="11.25" customHeight="1">
      <c r="A22" s="257"/>
      <c r="B22" s="258"/>
      <c r="C22" s="3"/>
    </row>
    <row r="23" spans="1:8" ht="11.25" customHeight="1">
      <c r="A23" s="262" t="s">
        <v>316</v>
      </c>
      <c r="B23" s="261">
        <v>-258.97800000000001</v>
      </c>
      <c r="C23" s="3"/>
    </row>
    <row r="24" spans="1:8" ht="11.25" customHeight="1">
      <c r="A24" s="257" t="s">
        <v>40</v>
      </c>
      <c r="B24" s="258">
        <v>-235.77799999999999</v>
      </c>
      <c r="C24" s="3"/>
    </row>
    <row r="25" spans="1:8" ht="11.25" customHeight="1">
      <c r="A25" s="257" t="s">
        <v>508</v>
      </c>
      <c r="B25" s="258">
        <v>-23.2</v>
      </c>
      <c r="C25" s="3"/>
    </row>
    <row r="26" spans="1:8" ht="11.25" customHeight="1">
      <c r="A26" s="257"/>
      <c r="B26" s="258"/>
      <c r="C26" s="3"/>
    </row>
    <row r="27" spans="1:8" s="251" customFormat="1" ht="11.25" customHeight="1">
      <c r="A27" s="264" t="s">
        <v>12</v>
      </c>
      <c r="B27" s="265">
        <v>-1521.521</v>
      </c>
      <c r="C27" s="248"/>
      <c r="D27" s="248"/>
      <c r="E27" s="248"/>
      <c r="F27" s="252"/>
      <c r="G27" s="252"/>
    </row>
    <row r="28" spans="1:8" s="251" customFormat="1" ht="11.25" customHeight="1">
      <c r="A28" s="264"/>
      <c r="B28" s="265"/>
      <c r="C28" s="248"/>
      <c r="D28" s="248"/>
      <c r="E28" s="248"/>
      <c r="F28" s="252"/>
      <c r="G28" s="252"/>
    </row>
    <row r="29" spans="1:8" s="253" customFormat="1" ht="11.25" customHeight="1">
      <c r="A29" s="266" t="s">
        <v>373</v>
      </c>
      <c r="B29" s="267">
        <v>42842.567999999999</v>
      </c>
      <c r="C29" s="23"/>
      <c r="D29" s="23"/>
      <c r="E29" s="23"/>
      <c r="F29" s="23"/>
      <c r="G29" s="233"/>
      <c r="H29" s="233"/>
    </row>
    <row r="30" spans="1:8" s="253" customFormat="1" ht="11.25" customHeight="1">
      <c r="A30" s="260" t="s">
        <v>279</v>
      </c>
      <c r="B30" s="261">
        <v>3217.7440000000001</v>
      </c>
      <c r="C30" s="254"/>
      <c r="D30" s="254"/>
      <c r="E30" s="254"/>
      <c r="F30" s="254"/>
    </row>
    <row r="31" spans="1:8" ht="11.25" customHeight="1">
      <c r="A31" s="257"/>
      <c r="B31" s="258"/>
      <c r="C31" s="207"/>
      <c r="D31" s="207"/>
      <c r="E31" s="207"/>
      <c r="F31" s="207"/>
    </row>
    <row r="32" spans="1:8" ht="11.25" customHeight="1">
      <c r="A32" s="264" t="s">
        <v>12</v>
      </c>
      <c r="B32" s="265">
        <v>0</v>
      </c>
      <c r="C32" s="207"/>
      <c r="D32" s="207"/>
      <c r="E32" s="207"/>
      <c r="F32" s="207"/>
    </row>
    <row r="33" spans="1:6" s="253" customFormat="1" ht="11.25" customHeight="1">
      <c r="A33" s="266" t="s">
        <v>280</v>
      </c>
      <c r="B33" s="267">
        <v>3217.7440000000001</v>
      </c>
      <c r="C33" s="255"/>
      <c r="D33" s="255"/>
      <c r="E33" s="255"/>
      <c r="F33" s="255"/>
    </row>
    <row r="34" spans="1:6" ht="15.75" customHeight="1">
      <c r="A34" s="260" t="s">
        <v>281</v>
      </c>
      <c r="B34" s="261">
        <v>41146.345000000001</v>
      </c>
      <c r="C34" s="214"/>
      <c r="D34" s="214"/>
      <c r="E34" s="214"/>
      <c r="F34" s="214"/>
    </row>
    <row r="35" spans="1:6" ht="15" customHeight="1">
      <c r="A35" s="264" t="s">
        <v>37</v>
      </c>
      <c r="B35" s="265">
        <v>-1521.5210000000006</v>
      </c>
      <c r="C35" s="256"/>
      <c r="D35" s="256"/>
      <c r="E35" s="256"/>
      <c r="F35" s="256"/>
    </row>
    <row r="36" spans="1:6" ht="15" customHeight="1" thickBot="1">
      <c r="A36" s="268" t="s">
        <v>282</v>
      </c>
      <c r="B36" s="269">
        <v>39624.824000000001</v>
      </c>
      <c r="C36" s="256"/>
      <c r="D36" s="256"/>
      <c r="E36" s="256"/>
      <c r="F36" s="256"/>
    </row>
    <row r="37" spans="1:6" ht="22.5" customHeight="1">
      <c r="A37" s="505" t="s">
        <v>317</v>
      </c>
      <c r="B37" s="505"/>
      <c r="C37" s="28"/>
      <c r="D37" s="256"/>
      <c r="E37" s="256"/>
      <c r="F37" s="256"/>
    </row>
  </sheetData>
  <mergeCells count="2">
    <mergeCell ref="A1:B1"/>
    <mergeCell ref="A37:B37"/>
  </mergeCells>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sheetPr codeName="Blad27">
    <tabColor rgb="FFFFFF00"/>
    <pageSetUpPr fitToPage="1"/>
  </sheetPr>
  <dimension ref="A1:B31"/>
  <sheetViews>
    <sheetView topLeftCell="A7" workbookViewId="0">
      <selection sqref="A1:B1"/>
    </sheetView>
  </sheetViews>
  <sheetFormatPr defaultRowHeight="14.25"/>
  <cols>
    <col min="1" max="1" width="61.42578125" style="17" customWidth="1"/>
    <col min="2" max="2" width="11.5703125" style="17" customWidth="1"/>
    <col min="3" max="16384" width="9.140625" style="17"/>
  </cols>
  <sheetData>
    <row r="1" spans="1:2" ht="22.5" customHeight="1" thickBot="1">
      <c r="A1" s="506" t="s">
        <v>350</v>
      </c>
      <c r="B1" s="506"/>
    </row>
    <row r="2" spans="1:2" ht="15" customHeight="1" thickBot="1">
      <c r="A2" s="115"/>
      <c r="B2" s="116">
        <v>2015</v>
      </c>
    </row>
    <row r="3" spans="1:2" ht="15" customHeight="1">
      <c r="A3" s="117" t="s">
        <v>13</v>
      </c>
      <c r="B3" s="45">
        <v>-154.30000000000001</v>
      </c>
    </row>
    <row r="4" spans="1:2" ht="15" customHeight="1">
      <c r="A4" s="117" t="s">
        <v>183</v>
      </c>
      <c r="B4" s="45">
        <v>-33.5</v>
      </c>
    </row>
    <row r="5" spans="1:2" ht="15" customHeight="1">
      <c r="A5" s="117" t="s">
        <v>5</v>
      </c>
      <c r="B5" s="45">
        <v>-263.60000000000002</v>
      </c>
    </row>
    <row r="6" spans="1:2" ht="15" customHeight="1">
      <c r="A6" s="117" t="s">
        <v>15</v>
      </c>
      <c r="B6" s="45">
        <v>-47.6</v>
      </c>
    </row>
    <row r="7" spans="1:2" ht="15" customHeight="1">
      <c r="A7" s="117" t="s">
        <v>16</v>
      </c>
      <c r="B7" s="45">
        <v>-71.7</v>
      </c>
    </row>
    <row r="8" spans="1:2" ht="15" customHeight="1">
      <c r="A8" s="117" t="s">
        <v>148</v>
      </c>
      <c r="B8" s="45">
        <v>37.700000000000003</v>
      </c>
    </row>
    <row r="9" spans="1:2" ht="15" customHeight="1">
      <c r="A9" s="117" t="s">
        <v>27</v>
      </c>
      <c r="B9" s="45">
        <v>31.7</v>
      </c>
    </row>
    <row r="10" spans="1:2" ht="15" customHeight="1" thickBot="1">
      <c r="A10" s="117" t="s">
        <v>26</v>
      </c>
      <c r="B10" s="45">
        <v>-13.4</v>
      </c>
    </row>
    <row r="11" spans="1:2" s="20" customFormat="1" ht="15" customHeight="1" thickBot="1">
      <c r="A11" s="115" t="s">
        <v>39</v>
      </c>
      <c r="B11" s="118">
        <v>-514.70000000000005</v>
      </c>
    </row>
    <row r="12" spans="1:2" ht="31.5" customHeight="1">
      <c r="A12" s="455" t="s">
        <v>252</v>
      </c>
      <c r="B12" s="507"/>
    </row>
    <row r="13" spans="1:2">
      <c r="B13" s="21"/>
    </row>
    <row r="14" spans="1:2">
      <c r="B14" s="21"/>
    </row>
    <row r="15" spans="1:2">
      <c r="B15" s="21"/>
    </row>
    <row r="16" spans="1:2">
      <c r="B16" s="21"/>
    </row>
    <row r="17" spans="2:2">
      <c r="B17" s="21"/>
    </row>
    <row r="18" spans="2:2">
      <c r="B18" s="21"/>
    </row>
    <row r="19" spans="2:2">
      <c r="B19" s="21"/>
    </row>
    <row r="20" spans="2:2">
      <c r="B20" s="22"/>
    </row>
    <row r="21" spans="2:2">
      <c r="B21" s="22"/>
    </row>
    <row r="22" spans="2:2">
      <c r="B22" s="22"/>
    </row>
    <row r="23" spans="2:2">
      <c r="B23" s="22"/>
    </row>
    <row r="24" spans="2:2">
      <c r="B24" s="22"/>
    </row>
    <row r="25" spans="2:2">
      <c r="B25" s="22"/>
    </row>
    <row r="26" spans="2:2">
      <c r="B26" s="22"/>
    </row>
    <row r="27" spans="2:2">
      <c r="B27" s="22"/>
    </row>
    <row r="28" spans="2:2">
      <c r="B28" s="22"/>
    </row>
    <row r="29" spans="2:2">
      <c r="B29" s="22"/>
    </row>
    <row r="30" spans="2:2">
      <c r="B30" s="22"/>
    </row>
    <row r="31" spans="2:2">
      <c r="B31" s="22"/>
    </row>
  </sheetData>
  <mergeCells count="2">
    <mergeCell ref="A1:B1"/>
    <mergeCell ref="A12:B12"/>
  </mergeCells>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sheetPr>
    <tabColor rgb="FFFFFF00"/>
  </sheetPr>
  <dimension ref="A1:D48"/>
  <sheetViews>
    <sheetView topLeftCell="A43" workbookViewId="0">
      <selection activeCell="E40" sqref="E40"/>
    </sheetView>
  </sheetViews>
  <sheetFormatPr defaultRowHeight="12" customHeight="1"/>
  <cols>
    <col min="1" max="1" width="76.7109375" style="1" customWidth="1"/>
    <col min="2" max="4" width="11.7109375" style="1" customWidth="1"/>
    <col min="5" max="16384" width="9.140625" style="1"/>
  </cols>
  <sheetData>
    <row r="1" spans="1:4" ht="25.5" customHeight="1">
      <c r="A1" s="511" t="s">
        <v>510</v>
      </c>
      <c r="B1" s="512"/>
      <c r="C1" s="512"/>
      <c r="D1" s="482"/>
    </row>
    <row r="2" spans="1:4" ht="12" customHeight="1">
      <c r="A2" s="241"/>
      <c r="B2" s="242">
        <v>2012</v>
      </c>
      <c r="C2" s="242">
        <v>2013</v>
      </c>
      <c r="D2" s="242">
        <v>2014</v>
      </c>
    </row>
    <row r="3" spans="1:4" ht="15.75" customHeight="1">
      <c r="A3" s="243" t="s">
        <v>225</v>
      </c>
      <c r="B3" s="379">
        <v>16801</v>
      </c>
      <c r="C3" s="379">
        <v>17221</v>
      </c>
      <c r="D3" s="379">
        <v>17550</v>
      </c>
    </row>
    <row r="4" spans="1:4" ht="17.25" customHeight="1">
      <c r="A4" s="243" t="s">
        <v>419</v>
      </c>
      <c r="B4" s="379"/>
      <c r="C4" s="379"/>
      <c r="D4" s="380"/>
    </row>
    <row r="5" spans="1:4" ht="12" customHeight="1">
      <c r="A5" s="244" t="s">
        <v>230</v>
      </c>
      <c r="B5" s="381">
        <v>-97</v>
      </c>
      <c r="C5" s="381">
        <v>-99</v>
      </c>
      <c r="D5" s="381"/>
    </row>
    <row r="6" spans="1:4" ht="12" customHeight="1">
      <c r="A6" s="243" t="s">
        <v>420</v>
      </c>
      <c r="B6" s="382"/>
      <c r="C6" s="382"/>
      <c r="D6" s="382"/>
    </row>
    <row r="7" spans="1:4" ht="12" customHeight="1">
      <c r="A7" s="235" t="s">
        <v>231</v>
      </c>
      <c r="B7" s="240">
        <v>5</v>
      </c>
      <c r="C7" s="240">
        <v>25</v>
      </c>
      <c r="D7" s="240">
        <v>25</v>
      </c>
    </row>
    <row r="8" spans="1:4" ht="12" customHeight="1">
      <c r="A8" s="235" t="s">
        <v>232</v>
      </c>
      <c r="B8" s="240">
        <v>-71.2</v>
      </c>
      <c r="C8" s="240">
        <v>-71.2</v>
      </c>
      <c r="D8" s="240">
        <v>-71.2</v>
      </c>
    </row>
    <row r="9" spans="1:4" ht="12" customHeight="1">
      <c r="A9" s="235" t="s">
        <v>226</v>
      </c>
      <c r="B9" s="240">
        <v>390.2</v>
      </c>
      <c r="C9" s="240">
        <v>391.4</v>
      </c>
      <c r="D9" s="240">
        <v>402.2</v>
      </c>
    </row>
    <row r="10" spans="1:4" ht="12" customHeight="1">
      <c r="A10" s="235" t="s">
        <v>233</v>
      </c>
      <c r="B10" s="383"/>
      <c r="C10" s="240">
        <v>14.7</v>
      </c>
      <c r="D10" s="240">
        <v>35.299999999999997</v>
      </c>
    </row>
    <row r="11" spans="1:4" ht="12" customHeight="1">
      <c r="A11" s="235" t="s">
        <v>29</v>
      </c>
      <c r="B11" s="383"/>
      <c r="C11" s="240">
        <v>-12.5</v>
      </c>
      <c r="D11" s="240">
        <v>-12.5</v>
      </c>
    </row>
    <row r="12" spans="1:4" ht="12" customHeight="1">
      <c r="A12" s="235" t="s">
        <v>427</v>
      </c>
      <c r="B12" s="383"/>
      <c r="C12" s="240"/>
      <c r="D12" s="240">
        <v>-47</v>
      </c>
    </row>
    <row r="13" spans="1:4" ht="12" customHeight="1">
      <c r="A13" s="235" t="s">
        <v>234</v>
      </c>
      <c r="B13" s="383"/>
      <c r="C13" s="240">
        <v>214.7</v>
      </c>
      <c r="D13" s="240">
        <v>238.1</v>
      </c>
    </row>
    <row r="14" spans="1:4" ht="15" customHeight="1">
      <c r="A14" s="245" t="s">
        <v>235</v>
      </c>
      <c r="B14" s="384"/>
      <c r="C14" s="381">
        <v>-20</v>
      </c>
      <c r="D14" s="381">
        <v>-20</v>
      </c>
    </row>
    <row r="15" spans="1:4" ht="25.5" customHeight="1">
      <c r="A15" s="243" t="s">
        <v>421</v>
      </c>
      <c r="B15" s="385"/>
      <c r="C15" s="385"/>
      <c r="D15" s="385"/>
    </row>
    <row r="16" spans="1:4" ht="10.5">
      <c r="A16" s="235" t="s">
        <v>236</v>
      </c>
      <c r="B16" s="383"/>
      <c r="C16" s="240">
        <v>-26.1</v>
      </c>
      <c r="D16" s="240">
        <v>-43</v>
      </c>
    </row>
    <row r="17" spans="1:4" ht="12" customHeight="1">
      <c r="A17" s="235" t="s">
        <v>87</v>
      </c>
      <c r="B17" s="383"/>
      <c r="C17" s="240">
        <v>-56</v>
      </c>
      <c r="D17" s="240">
        <v>-57</v>
      </c>
    </row>
    <row r="18" spans="1:4" ht="12" customHeight="1">
      <c r="A18" s="235" t="s">
        <v>227</v>
      </c>
      <c r="B18" s="383"/>
      <c r="C18" s="240">
        <v>407.7</v>
      </c>
      <c r="D18" s="240">
        <v>423.8</v>
      </c>
    </row>
    <row r="19" spans="1:4" ht="10.5">
      <c r="A19" s="235" t="s">
        <v>86</v>
      </c>
      <c r="B19" s="383"/>
      <c r="C19" s="240"/>
      <c r="D19" s="240">
        <v>21.1</v>
      </c>
    </row>
    <row r="20" spans="1:4" ht="10.5">
      <c r="A20" s="235" t="s">
        <v>425</v>
      </c>
      <c r="B20" s="383"/>
      <c r="C20" s="240"/>
      <c r="D20" s="240">
        <v>3</v>
      </c>
    </row>
    <row r="21" spans="1:4" ht="12" customHeight="1">
      <c r="A21" s="235" t="s">
        <v>426</v>
      </c>
      <c r="B21" s="383"/>
      <c r="C21" s="240"/>
      <c r="D21" s="240">
        <v>1.4</v>
      </c>
    </row>
    <row r="22" spans="1:4" ht="10.5">
      <c r="A22" s="235" t="s">
        <v>475</v>
      </c>
      <c r="B22" s="383"/>
      <c r="C22" s="240"/>
      <c r="D22" s="240">
        <v>-180</v>
      </c>
    </row>
    <row r="23" spans="1:4" ht="12" customHeight="1">
      <c r="A23" s="243" t="s">
        <v>422</v>
      </c>
      <c r="B23" s="385"/>
      <c r="C23" s="385"/>
      <c r="D23" s="385"/>
    </row>
    <row r="24" spans="1:4" ht="12" customHeight="1">
      <c r="A24" s="235" t="s">
        <v>428</v>
      </c>
      <c r="B24" s="381"/>
      <c r="C24" s="381"/>
      <c r="D24" s="381">
        <v>4.2</v>
      </c>
    </row>
    <row r="25" spans="1:4" ht="12" customHeight="1">
      <c r="A25" s="235" t="s">
        <v>408</v>
      </c>
      <c r="B25" s="240"/>
      <c r="C25" s="240"/>
      <c r="D25" s="240">
        <v>292.89999999999998</v>
      </c>
    </row>
    <row r="26" spans="1:4" ht="12" customHeight="1">
      <c r="A26" s="235" t="s">
        <v>429</v>
      </c>
      <c r="B26" s="240"/>
      <c r="C26" s="240"/>
      <c r="D26" s="240">
        <v>3.5</v>
      </c>
    </row>
    <row r="27" spans="1:4" ht="12" customHeight="1">
      <c r="A27" s="235" t="s">
        <v>430</v>
      </c>
      <c r="B27" s="240"/>
      <c r="C27" s="240"/>
      <c r="D27" s="240">
        <v>1.4</v>
      </c>
    </row>
    <row r="28" spans="1:4" ht="12" customHeight="1">
      <c r="A28" s="243" t="s">
        <v>423</v>
      </c>
      <c r="B28" s="385"/>
      <c r="C28" s="385"/>
      <c r="D28" s="385"/>
    </row>
    <row r="29" spans="1:4" ht="12" customHeight="1">
      <c r="A29" s="235" t="s">
        <v>157</v>
      </c>
      <c r="B29" s="240"/>
      <c r="C29" s="240"/>
      <c r="D29" s="240">
        <v>2.5</v>
      </c>
    </row>
    <row r="30" spans="1:4" ht="12" customHeight="1">
      <c r="A30" s="235" t="s">
        <v>240</v>
      </c>
      <c r="B30" s="240"/>
      <c r="C30" s="240">
        <v>13.9</v>
      </c>
      <c r="D30" s="240">
        <v>14.2</v>
      </c>
    </row>
    <row r="31" spans="1:4" ht="21.75" thickBot="1">
      <c r="A31" s="243" t="s">
        <v>476</v>
      </c>
      <c r="B31" s="386">
        <v>17028</v>
      </c>
      <c r="C31" s="386">
        <v>18003.600000000006</v>
      </c>
      <c r="D31" s="386">
        <v>18587.900000000001</v>
      </c>
    </row>
    <row r="32" spans="1:4" ht="12" customHeight="1" thickBot="1">
      <c r="A32" s="312" t="s">
        <v>502</v>
      </c>
      <c r="B32" s="387">
        <v>17583</v>
      </c>
      <c r="C32" s="387">
        <v>18422.259999999998</v>
      </c>
      <c r="D32" s="387">
        <v>18532.490000000002</v>
      </c>
    </row>
    <row r="33" spans="1:4" ht="12" customHeight="1">
      <c r="A33" s="313" t="s">
        <v>501</v>
      </c>
      <c r="B33" s="388">
        <v>555</v>
      </c>
      <c r="C33" s="388">
        <v>418.6</v>
      </c>
      <c r="D33" s="388">
        <v>-55.5</v>
      </c>
    </row>
    <row r="34" spans="1:4" ht="12" customHeight="1">
      <c r="A34" s="360" t="s">
        <v>220</v>
      </c>
      <c r="B34" s="157">
        <v>470</v>
      </c>
      <c r="C34" s="157">
        <v>389</v>
      </c>
      <c r="D34" s="157">
        <v>42</v>
      </c>
    </row>
    <row r="35" spans="1:4" ht="12" customHeight="1">
      <c r="A35" s="361" t="s">
        <v>518</v>
      </c>
      <c r="B35" s="382">
        <v>85</v>
      </c>
      <c r="C35" s="382">
        <v>29.600000000000023</v>
      </c>
      <c r="D35" s="382">
        <v>-97.5</v>
      </c>
    </row>
    <row r="36" spans="1:4" ht="12" customHeight="1">
      <c r="A36" s="44"/>
      <c r="B36" s="117"/>
      <c r="C36" s="117"/>
      <c r="D36" s="117"/>
    </row>
    <row r="37" spans="1:4" ht="12" customHeight="1">
      <c r="A37" s="313" t="s">
        <v>434</v>
      </c>
      <c r="B37" s="314">
        <v>600</v>
      </c>
      <c r="C37" s="314">
        <v>300</v>
      </c>
      <c r="D37" s="314" t="s">
        <v>376</v>
      </c>
    </row>
    <row r="38" spans="1:4" ht="12" customHeight="1">
      <c r="A38" s="245" t="s">
        <v>435</v>
      </c>
      <c r="B38" s="381">
        <v>-87.8</v>
      </c>
      <c r="C38" s="381">
        <v>292</v>
      </c>
      <c r="D38" s="381" t="s">
        <v>376</v>
      </c>
    </row>
    <row r="39" spans="1:4" ht="12" customHeight="1">
      <c r="A39" s="245" t="s">
        <v>437</v>
      </c>
      <c r="B39" s="381">
        <v>14.7</v>
      </c>
      <c r="C39" s="381" t="s">
        <v>376</v>
      </c>
      <c r="D39" s="381" t="s">
        <v>376</v>
      </c>
    </row>
    <row r="40" spans="1:4" ht="12" customHeight="1">
      <c r="A40" s="315" t="s">
        <v>436</v>
      </c>
      <c r="B40" s="389">
        <v>28.1</v>
      </c>
      <c r="C40" s="389">
        <v>-173.4</v>
      </c>
      <c r="D40" s="389">
        <v>-55.5</v>
      </c>
    </row>
    <row r="41" spans="1:4" ht="12" customHeight="1" thickBot="1">
      <c r="A41" s="356" t="s">
        <v>424</v>
      </c>
      <c r="B41" s="390">
        <v>555.00000000000011</v>
      </c>
      <c r="C41" s="390">
        <v>418.6</v>
      </c>
      <c r="D41" s="390">
        <v>-55.5</v>
      </c>
    </row>
    <row r="42" spans="1:4" ht="12" customHeight="1" thickTop="1">
      <c r="A42" s="513" t="s">
        <v>409</v>
      </c>
      <c r="B42" s="513"/>
      <c r="C42" s="513"/>
      <c r="D42" s="444"/>
    </row>
    <row r="43" spans="1:4" ht="45" customHeight="1">
      <c r="A43" s="515" t="s">
        <v>519</v>
      </c>
      <c r="B43" s="516"/>
      <c r="C43" s="516"/>
      <c r="D43" s="516"/>
    </row>
    <row r="44" spans="1:4" ht="12" customHeight="1">
      <c r="A44" s="16"/>
      <c r="B44" s="445"/>
      <c r="C44" s="445"/>
      <c r="D44" s="445"/>
    </row>
    <row r="45" spans="1:4" ht="12" customHeight="1">
      <c r="A45" s="27" t="s">
        <v>407</v>
      </c>
      <c r="B45" s="9"/>
      <c r="C45" s="9"/>
      <c r="D45" s="9"/>
    </row>
    <row r="46" spans="1:4" ht="91.5" customHeight="1">
      <c r="A46" s="469" t="s">
        <v>525</v>
      </c>
      <c r="B46" s="510"/>
      <c r="C46" s="510"/>
      <c r="D46" s="510"/>
    </row>
    <row r="47" spans="1:4" ht="41.25" customHeight="1">
      <c r="A47" s="469" t="s">
        <v>566</v>
      </c>
      <c r="B47" s="514"/>
      <c r="C47" s="514"/>
      <c r="D47" s="514"/>
    </row>
    <row r="48" spans="1:4" ht="42" customHeight="1">
      <c r="A48" s="508" t="s">
        <v>511</v>
      </c>
      <c r="B48" s="509"/>
      <c r="C48" s="509"/>
      <c r="D48" s="509"/>
    </row>
  </sheetData>
  <mergeCells count="6">
    <mergeCell ref="A48:D48"/>
    <mergeCell ref="A46:D46"/>
    <mergeCell ref="A1:D1"/>
    <mergeCell ref="A42:C42"/>
    <mergeCell ref="A47:D47"/>
    <mergeCell ref="A43:D4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tabColor rgb="FFFFFF00"/>
  </sheetPr>
  <dimension ref="A1:F10"/>
  <sheetViews>
    <sheetView topLeftCell="A7" workbookViewId="0">
      <selection activeCell="G9" sqref="G9"/>
    </sheetView>
  </sheetViews>
  <sheetFormatPr defaultRowHeight="10.5"/>
  <cols>
    <col min="1" max="1" width="54" style="1" customWidth="1"/>
    <col min="2" max="16384" width="9.140625" style="1"/>
  </cols>
  <sheetData>
    <row r="1" spans="1:6" ht="31.5" customHeight="1">
      <c r="A1" s="511" t="s">
        <v>520</v>
      </c>
      <c r="B1" s="512"/>
      <c r="C1" s="512"/>
      <c r="D1" s="482"/>
      <c r="F1" s="347"/>
    </row>
    <row r="2" spans="1:6" ht="15.75" thickBot="1">
      <c r="A2" s="348"/>
      <c r="B2" s="351">
        <v>2012</v>
      </c>
      <c r="C2" s="352">
        <v>2013</v>
      </c>
      <c r="D2" s="351">
        <v>2014</v>
      </c>
      <c r="F2" s="346"/>
    </row>
    <row r="3" spans="1:6" ht="15" customHeight="1" thickBot="1">
      <c r="A3" s="349" t="s">
        <v>477</v>
      </c>
      <c r="B3" s="391">
        <v>2029.7</v>
      </c>
      <c r="C3" s="391">
        <v>2103</v>
      </c>
      <c r="D3" s="391">
        <v>2210.6999999999998</v>
      </c>
      <c r="F3" s="346"/>
    </row>
    <row r="4" spans="1:6" ht="12" customHeight="1">
      <c r="A4" s="362"/>
      <c r="B4" s="392"/>
      <c r="C4" s="393"/>
      <c r="D4" s="392"/>
      <c r="F4" s="346"/>
    </row>
    <row r="5" spans="1:6" ht="15">
      <c r="A5" s="350" t="s">
        <v>478</v>
      </c>
      <c r="B5" s="394">
        <v>1997.7</v>
      </c>
      <c r="C5" s="394">
        <v>2013.4</v>
      </c>
      <c r="D5" s="394">
        <v>2080.6</v>
      </c>
      <c r="F5" s="346"/>
    </row>
    <row r="6" spans="1:6" ht="15" customHeight="1" thickBot="1">
      <c r="A6" s="363" t="s">
        <v>406</v>
      </c>
      <c r="B6" s="395">
        <v>-32</v>
      </c>
      <c r="C6" s="395">
        <v>-89.6</v>
      </c>
      <c r="D6" s="395">
        <v>-130.1</v>
      </c>
      <c r="F6" s="346"/>
    </row>
    <row r="7" spans="1:6">
      <c r="A7" s="517" t="s">
        <v>409</v>
      </c>
      <c r="B7" s="517"/>
      <c r="C7" s="517"/>
      <c r="D7" s="16"/>
    </row>
    <row r="8" spans="1:6">
      <c r="A8" s="16"/>
      <c r="B8" s="16"/>
      <c r="C8" s="16"/>
      <c r="D8" s="16"/>
    </row>
    <row r="9" spans="1:6">
      <c r="A9" s="518" t="s">
        <v>407</v>
      </c>
      <c r="B9" s="469"/>
      <c r="C9" s="469"/>
      <c r="D9" s="469"/>
    </row>
    <row r="10" spans="1:6" ht="87" customHeight="1">
      <c r="A10" s="508" t="s">
        <v>534</v>
      </c>
      <c r="B10" s="508"/>
      <c r="C10" s="508"/>
      <c r="D10" s="508"/>
    </row>
  </sheetData>
  <mergeCells count="4">
    <mergeCell ref="A1:D1"/>
    <mergeCell ref="A7:C7"/>
    <mergeCell ref="A9:D9"/>
    <mergeCell ref="A10:D1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rgb="FFFFFF00"/>
  </sheetPr>
  <dimension ref="A1:D24"/>
  <sheetViews>
    <sheetView topLeftCell="A16" workbookViewId="0">
      <selection activeCell="F23" sqref="F23"/>
    </sheetView>
  </sheetViews>
  <sheetFormatPr defaultRowHeight="10.5"/>
  <cols>
    <col min="1" max="1" width="65.140625" style="1" customWidth="1"/>
    <col min="2" max="2" width="9.140625" style="1"/>
    <col min="3" max="3" width="10.5703125" style="1" customWidth="1"/>
    <col min="4" max="4" width="6.7109375" style="1" customWidth="1"/>
    <col min="5" max="16384" width="9.140625" style="1"/>
  </cols>
  <sheetData>
    <row r="1" spans="1:3" ht="33" customHeight="1">
      <c r="A1" s="511" t="s">
        <v>456</v>
      </c>
      <c r="B1" s="512"/>
      <c r="C1" s="512"/>
    </row>
    <row r="2" spans="1:3" ht="31.5" customHeight="1" thickBot="1">
      <c r="A2" s="239"/>
      <c r="B2" s="238">
        <v>2013</v>
      </c>
      <c r="C2" s="238">
        <v>2014</v>
      </c>
    </row>
    <row r="3" spans="1:3" ht="11.25" thickBot="1">
      <c r="A3" s="236" t="s">
        <v>410</v>
      </c>
      <c r="B3" s="237">
        <v>4130</v>
      </c>
      <c r="C3" s="237">
        <v>4233</v>
      </c>
    </row>
    <row r="4" spans="1:3">
      <c r="A4" s="235" t="s">
        <v>237</v>
      </c>
      <c r="B4" s="228">
        <v>107</v>
      </c>
      <c r="C4" s="228">
        <v>107</v>
      </c>
    </row>
    <row r="5" spans="1:3">
      <c r="A5" s="235" t="s">
        <v>228</v>
      </c>
      <c r="B5" s="228">
        <v>24</v>
      </c>
      <c r="C5" s="228">
        <v>9</v>
      </c>
    </row>
    <row r="6" spans="1:3" ht="11.25" thickBot="1">
      <c r="A6" s="235" t="s">
        <v>411</v>
      </c>
      <c r="B6" s="228"/>
      <c r="C6" s="228">
        <v>-41</v>
      </c>
    </row>
    <row r="7" spans="1:3" ht="11.25" thickBot="1">
      <c r="A7" s="236" t="s">
        <v>412</v>
      </c>
      <c r="B7" s="237">
        <v>4261</v>
      </c>
      <c r="C7" s="237">
        <v>4308</v>
      </c>
    </row>
    <row r="8" spans="1:3">
      <c r="A8" s="235" t="s">
        <v>413</v>
      </c>
      <c r="B8" s="228">
        <v>1</v>
      </c>
      <c r="C8" s="228">
        <v>1</v>
      </c>
    </row>
    <row r="9" spans="1:3">
      <c r="A9" s="235" t="s">
        <v>238</v>
      </c>
      <c r="B9" s="238"/>
      <c r="C9" s="228">
        <v>77</v>
      </c>
    </row>
    <row r="10" spans="1:3">
      <c r="A10" s="235" t="s">
        <v>228</v>
      </c>
      <c r="B10" s="228">
        <v>10</v>
      </c>
      <c r="C10" s="228">
        <v>37</v>
      </c>
    </row>
    <row r="11" spans="1:3" ht="11.25" thickBot="1">
      <c r="A11" s="235" t="s">
        <v>414</v>
      </c>
      <c r="B11" s="228"/>
      <c r="C11" s="228">
        <v>-346</v>
      </c>
    </row>
    <row r="12" spans="1:3" ht="11.25" thickBot="1">
      <c r="A12" s="236" t="s">
        <v>415</v>
      </c>
      <c r="B12" s="237">
        <v>4271</v>
      </c>
      <c r="C12" s="237">
        <v>4076</v>
      </c>
    </row>
    <row r="13" spans="1:3" ht="12" thickBot="1">
      <c r="A13" s="334" t="s">
        <v>502</v>
      </c>
      <c r="B13" s="339">
        <v>4069.4340000000002</v>
      </c>
      <c r="C13" s="339">
        <v>3785.8229999999999</v>
      </c>
    </row>
    <row r="14" spans="1:3" ht="11.25" thickBot="1">
      <c r="A14" s="337" t="s">
        <v>517</v>
      </c>
      <c r="B14" s="355">
        <v>-201.5659999999998</v>
      </c>
      <c r="C14" s="355">
        <v>-290.17700000000013</v>
      </c>
    </row>
    <row r="15" spans="1:3" s="16" customFormat="1" ht="12.75">
      <c r="A15" s="414"/>
      <c r="B15" s="415"/>
      <c r="C15" s="415"/>
    </row>
    <row r="16" spans="1:3">
      <c r="A16" s="313" t="s">
        <v>435</v>
      </c>
      <c r="B16" s="314">
        <v>-47</v>
      </c>
      <c r="C16" s="314" t="s">
        <v>457</v>
      </c>
    </row>
    <row r="17" spans="1:4">
      <c r="A17" s="235" t="s">
        <v>437</v>
      </c>
      <c r="B17" s="240">
        <v>-18</v>
      </c>
      <c r="C17" s="240" t="s">
        <v>457</v>
      </c>
    </row>
    <row r="18" spans="1:4" ht="11.25" thickBot="1">
      <c r="A18" s="337" t="s">
        <v>436</v>
      </c>
      <c r="B18" s="355">
        <v>-136.9</v>
      </c>
      <c r="C18" s="355">
        <v>-290.39999999999998</v>
      </c>
    </row>
    <row r="19" spans="1:4" ht="11.25" thickBot="1">
      <c r="A19" s="356" t="s">
        <v>424</v>
      </c>
      <c r="B19" s="357">
        <v>-201.9</v>
      </c>
      <c r="C19" s="357">
        <v>-290.39999999999998</v>
      </c>
    </row>
    <row r="20" spans="1:4" ht="11.25" customHeight="1" thickTop="1">
      <c r="A20" s="519" t="s">
        <v>498</v>
      </c>
      <c r="B20" s="519"/>
      <c r="C20" s="519"/>
    </row>
    <row r="21" spans="1:4" ht="36.75" customHeight="1">
      <c r="A21" s="516" t="s">
        <v>497</v>
      </c>
      <c r="B21" s="516"/>
      <c r="C21" s="516"/>
      <c r="D21" s="2"/>
    </row>
    <row r="22" spans="1:4" ht="12.75">
      <c r="A22" s="446"/>
      <c r="B22" s="446"/>
      <c r="C22" s="446"/>
    </row>
    <row r="23" spans="1:4" ht="10.5" customHeight="1">
      <c r="A23" s="520" t="s">
        <v>407</v>
      </c>
      <c r="B23" s="520"/>
      <c r="C23" s="520"/>
    </row>
    <row r="24" spans="1:4" ht="84.75" customHeight="1">
      <c r="A24" s="521" t="s">
        <v>513</v>
      </c>
      <c r="B24" s="521"/>
      <c r="C24" s="521"/>
    </row>
  </sheetData>
  <mergeCells count="5">
    <mergeCell ref="A1:C1"/>
    <mergeCell ref="A20:C20"/>
    <mergeCell ref="A23:C23"/>
    <mergeCell ref="A24:C24"/>
    <mergeCell ref="A21:C21"/>
  </mergeCells>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sheetPr>
    <tabColor rgb="FFFFFF00"/>
  </sheetPr>
  <dimension ref="A1:G25"/>
  <sheetViews>
    <sheetView topLeftCell="A10" workbookViewId="0">
      <selection activeCell="E20" sqref="E20"/>
    </sheetView>
  </sheetViews>
  <sheetFormatPr defaultRowHeight="12" customHeight="1"/>
  <cols>
    <col min="1" max="1" width="56.140625" style="234" customWidth="1"/>
    <col min="2" max="4" width="11.42578125" style="1" customWidth="1"/>
    <col min="5" max="5" width="9.140625" style="1"/>
    <col min="6" max="6" width="9.28515625" style="1" bestFit="1" customWidth="1"/>
    <col min="7" max="7" width="11.28515625" style="1" bestFit="1" customWidth="1"/>
    <col min="8" max="16384" width="9.140625" style="1"/>
  </cols>
  <sheetData>
    <row r="1" spans="1:7" ht="29.25" customHeight="1">
      <c r="A1" s="522" t="s">
        <v>512</v>
      </c>
      <c r="B1" s="523"/>
      <c r="C1" s="523"/>
      <c r="D1" s="524"/>
      <c r="E1"/>
    </row>
    <row r="2" spans="1:7" ht="15" customHeight="1">
      <c r="A2" s="307"/>
      <c r="B2" s="308">
        <v>2013</v>
      </c>
      <c r="C2" s="308">
        <v>2014</v>
      </c>
      <c r="D2" s="309">
        <v>2015</v>
      </c>
      <c r="E2" s="353"/>
    </row>
    <row r="3" spans="1:7" ht="21.75" customHeight="1">
      <c r="A3" s="243" t="s">
        <v>404</v>
      </c>
      <c r="B3" s="379">
        <v>2394</v>
      </c>
      <c r="C3" s="396">
        <v>2947</v>
      </c>
      <c r="D3" s="396">
        <v>3029</v>
      </c>
      <c r="E3" s="353"/>
    </row>
    <row r="4" spans="1:7" ht="15.75" customHeight="1">
      <c r="A4" s="235" t="s">
        <v>237</v>
      </c>
      <c r="B4" s="240">
        <v>43</v>
      </c>
      <c r="C4" s="240"/>
      <c r="D4" s="240"/>
      <c r="E4" s="353"/>
    </row>
    <row r="5" spans="1:7" ht="19.5" customHeight="1">
      <c r="A5" s="235" t="s">
        <v>238</v>
      </c>
      <c r="B5" s="240"/>
      <c r="C5" s="311">
        <v>80</v>
      </c>
      <c r="D5" s="311">
        <v>83</v>
      </c>
      <c r="E5" s="353"/>
    </row>
    <row r="6" spans="1:7" ht="15" customHeight="1">
      <c r="A6" s="229" t="s">
        <v>405</v>
      </c>
      <c r="B6" s="397"/>
      <c r="C6" s="397"/>
      <c r="D6" s="398">
        <v>29</v>
      </c>
      <c r="E6" s="353"/>
    </row>
    <row r="7" spans="1:7" ht="15" customHeight="1">
      <c r="A7" s="244" t="s">
        <v>31</v>
      </c>
      <c r="B7" s="240">
        <v>12</v>
      </c>
      <c r="C7" s="399"/>
      <c r="D7" s="398">
        <v>-10</v>
      </c>
      <c r="E7" s="353"/>
    </row>
    <row r="8" spans="1:7" ht="15" customHeight="1">
      <c r="A8" s="310" t="s">
        <v>239</v>
      </c>
      <c r="B8" s="379">
        <v>2449</v>
      </c>
      <c r="C8" s="379">
        <v>3027</v>
      </c>
      <c r="D8" s="396">
        <v>3131</v>
      </c>
      <c r="E8" s="353"/>
    </row>
    <row r="9" spans="1:7" ht="18" customHeight="1">
      <c r="A9" s="310" t="s">
        <v>503</v>
      </c>
      <c r="B9" s="379">
        <v>2365.7150000000001</v>
      </c>
      <c r="C9" s="400">
        <v>3011.7359999999999</v>
      </c>
      <c r="D9" s="400">
        <v>3057.1329999999998</v>
      </c>
      <c r="E9" s="353"/>
    </row>
    <row r="10" spans="1:7" ht="15" customHeight="1">
      <c r="A10" s="361" t="s">
        <v>406</v>
      </c>
      <c r="B10" s="382">
        <v>-83.284999999999997</v>
      </c>
      <c r="C10" s="382">
        <v>-15.263999999999999</v>
      </c>
      <c r="D10" s="382">
        <v>-73.867000000000004</v>
      </c>
      <c r="E10" s="418"/>
      <c r="F10" s="419"/>
      <c r="G10" s="420"/>
    </row>
    <row r="11" spans="1:7" ht="15" customHeight="1">
      <c r="A11" s="416"/>
      <c r="B11" s="417"/>
      <c r="C11" s="417"/>
      <c r="D11" s="417"/>
      <c r="E11" s="353"/>
    </row>
    <row r="12" spans="1:7" ht="15" customHeight="1">
      <c r="A12" s="358" t="s">
        <v>434</v>
      </c>
      <c r="B12" s="240">
        <v>-51.6</v>
      </c>
      <c r="C12" s="240" t="s">
        <v>376</v>
      </c>
      <c r="D12" s="240" t="s">
        <v>376</v>
      </c>
      <c r="E12" s="353"/>
    </row>
    <row r="13" spans="1:7" ht="15" customHeight="1">
      <c r="A13" s="358" t="s">
        <v>499</v>
      </c>
      <c r="B13" s="240">
        <v>-2.5</v>
      </c>
      <c r="C13" s="240" t="s">
        <v>376</v>
      </c>
      <c r="D13" s="240" t="s">
        <v>376</v>
      </c>
      <c r="E13" s="353"/>
    </row>
    <row r="14" spans="1:7" ht="15" customHeight="1">
      <c r="A14" s="358" t="s">
        <v>435</v>
      </c>
      <c r="B14" s="240">
        <v>-11.7</v>
      </c>
      <c r="C14" s="240">
        <v>-26.1</v>
      </c>
      <c r="D14" s="240" t="s">
        <v>376</v>
      </c>
      <c r="E14" s="353"/>
    </row>
    <row r="15" spans="1:7" ht="15" customHeight="1">
      <c r="A15" s="358" t="s">
        <v>500</v>
      </c>
      <c r="B15" s="240">
        <v>-9.8000000000000007</v>
      </c>
      <c r="C15" s="240">
        <v>2.5</v>
      </c>
      <c r="D15" s="240" t="s">
        <v>376</v>
      </c>
      <c r="E15" s="353"/>
    </row>
    <row r="16" spans="1:7" ht="15" customHeight="1" thickBot="1">
      <c r="A16" s="358" t="s">
        <v>436</v>
      </c>
      <c r="B16" s="240">
        <v>-7.5</v>
      </c>
      <c r="C16" s="240">
        <v>8.4999999999999218</v>
      </c>
      <c r="D16" s="240">
        <v>-74</v>
      </c>
      <c r="E16" s="353"/>
    </row>
    <row r="17" spans="1:5" ht="15" customHeight="1" thickBot="1">
      <c r="A17" s="359" t="s">
        <v>424</v>
      </c>
      <c r="B17" s="401">
        <v>-83</v>
      </c>
      <c r="C17" s="402">
        <v>-15</v>
      </c>
      <c r="D17" s="402">
        <v>-74</v>
      </c>
      <c r="E17" s="353"/>
    </row>
    <row r="18" spans="1:5" ht="16.5" customHeight="1" thickTop="1">
      <c r="A18" s="525" t="s">
        <v>498</v>
      </c>
      <c r="B18" s="525"/>
      <c r="C18" s="525"/>
      <c r="D18" s="525"/>
      <c r="E18" s="353"/>
    </row>
    <row r="19" spans="1:5" ht="27" customHeight="1">
      <c r="A19" s="526" t="s">
        <v>514</v>
      </c>
      <c r="B19" s="526"/>
      <c r="C19" s="526"/>
      <c r="D19" s="526"/>
      <c r="E19" s="353"/>
    </row>
    <row r="20" spans="1:5" ht="39" customHeight="1">
      <c r="A20" s="515" t="s">
        <v>515</v>
      </c>
      <c r="B20" s="516"/>
      <c r="C20" s="516"/>
      <c r="D20" s="527"/>
      <c r="E20" s="353"/>
    </row>
    <row r="21" spans="1:5" ht="12" customHeight="1">
      <c r="A21" s="443"/>
      <c r="B21" s="16"/>
      <c r="C21" s="16"/>
      <c r="D21" s="16"/>
      <c r="E21" s="353"/>
    </row>
    <row r="22" spans="1:5" ht="12" customHeight="1">
      <c r="A22" s="447" t="s">
        <v>407</v>
      </c>
      <c r="B22" s="16"/>
      <c r="C22" s="16"/>
      <c r="D22" s="16"/>
      <c r="E22" s="353"/>
    </row>
    <row r="23" spans="1:5" ht="67.5" customHeight="1">
      <c r="A23" s="508" t="s">
        <v>516</v>
      </c>
      <c r="B23" s="508"/>
      <c r="C23" s="508"/>
      <c r="D23" s="508"/>
      <c r="E23" s="353"/>
    </row>
    <row r="24" spans="1:5" ht="12" customHeight="1">
      <c r="E24" s="353"/>
    </row>
    <row r="25" spans="1:5" ht="12" customHeight="1">
      <c r="E25" s="353"/>
    </row>
  </sheetData>
  <mergeCells count="5">
    <mergeCell ref="A1:D1"/>
    <mergeCell ref="A18:D18"/>
    <mergeCell ref="A19:D19"/>
    <mergeCell ref="A23:D23"/>
    <mergeCell ref="A20:D20"/>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tabColor rgb="FFFFFF00"/>
  </sheetPr>
  <dimension ref="A1:D15"/>
  <sheetViews>
    <sheetView topLeftCell="A10" workbookViewId="0">
      <selection activeCell="F14" sqref="F14"/>
    </sheetView>
  </sheetViews>
  <sheetFormatPr defaultRowHeight="15"/>
  <cols>
    <col min="1" max="1" width="54.5703125" style="344" customWidth="1"/>
    <col min="2" max="2" width="13.85546875" style="347" customWidth="1"/>
    <col min="3" max="3" width="9.140625" style="344"/>
  </cols>
  <sheetData>
    <row r="1" spans="1:4" ht="21.75" customHeight="1" thickBot="1">
      <c r="A1" s="528" t="s">
        <v>528</v>
      </c>
      <c r="B1" s="529"/>
      <c r="C1" s="378"/>
      <c r="D1" s="31"/>
    </row>
    <row r="2" spans="1:4" ht="15.75" thickBot="1">
      <c r="A2" s="367"/>
      <c r="B2" s="375">
        <v>2015</v>
      </c>
      <c r="C2" s="368"/>
    </row>
    <row r="3" spans="1:4" ht="23.25" thickBot="1">
      <c r="A3" s="334" t="s">
        <v>529</v>
      </c>
      <c r="B3" s="237">
        <v>3079</v>
      </c>
      <c r="C3" s="368"/>
    </row>
    <row r="4" spans="1:4">
      <c r="A4" s="229" t="s">
        <v>405</v>
      </c>
      <c r="B4" s="376">
        <v>4</v>
      </c>
      <c r="C4" s="368"/>
    </row>
    <row r="5" spans="1:4" ht="15.75" thickBot="1">
      <c r="A5" s="229" t="s">
        <v>530</v>
      </c>
      <c r="B5" s="377">
        <v>84</v>
      </c>
      <c r="C5" s="368"/>
    </row>
    <row r="6" spans="1:4" ht="15.75" thickBot="1">
      <c r="A6" s="369" t="s">
        <v>531</v>
      </c>
      <c r="B6" s="237">
        <v>3167</v>
      </c>
      <c r="C6" s="368"/>
    </row>
    <row r="7" spans="1:4" ht="15.75" thickBot="1">
      <c r="A7" s="370" t="s">
        <v>532</v>
      </c>
      <c r="B7" s="237">
        <v>3205</v>
      </c>
      <c r="C7" s="368"/>
    </row>
    <row r="8" spans="1:4" ht="15.75" thickBot="1">
      <c r="A8" s="337" t="s">
        <v>406</v>
      </c>
      <c r="B8" s="371">
        <v>38</v>
      </c>
      <c r="C8" s="368"/>
    </row>
    <row r="9" spans="1:4" ht="15.75" thickBot="1">
      <c r="A9" s="421"/>
      <c r="B9" s="422"/>
      <c r="C9" s="368"/>
    </row>
    <row r="10" spans="1:4" ht="15.75" thickBot="1">
      <c r="A10" s="229" t="s">
        <v>436</v>
      </c>
      <c r="B10" s="371">
        <v>38</v>
      </c>
      <c r="C10" s="368"/>
    </row>
    <row r="11" spans="1:4" ht="15.75" thickBot="1">
      <c r="A11" s="372" t="s">
        <v>424</v>
      </c>
      <c r="B11" s="373">
        <v>38</v>
      </c>
      <c r="C11" s="368"/>
    </row>
    <row r="12" spans="1:4" ht="15.75" thickTop="1">
      <c r="A12" s="519" t="s">
        <v>533</v>
      </c>
      <c r="B12" s="530"/>
      <c r="C12" s="374"/>
    </row>
    <row r="13" spans="1:4">
      <c r="A13" s="448"/>
      <c r="B13" s="449"/>
    </row>
    <row r="14" spans="1:4">
      <c r="A14" s="450" t="s">
        <v>407</v>
      </c>
      <c r="B14" s="449"/>
    </row>
    <row r="15" spans="1:4" ht="44.25" customHeight="1">
      <c r="A15" s="521" t="s">
        <v>567</v>
      </c>
      <c r="B15" s="531"/>
      <c r="C15" s="366"/>
    </row>
  </sheetData>
  <mergeCells count="3">
    <mergeCell ref="A1:B1"/>
    <mergeCell ref="A12:B12"/>
    <mergeCell ref="A15:B15"/>
  </mergeCells>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sheetPr codeName="Blad32">
    <tabColor rgb="FFFFFF00"/>
    <pageSetUpPr fitToPage="1"/>
  </sheetPr>
  <dimension ref="A1:H62"/>
  <sheetViews>
    <sheetView topLeftCell="A52" workbookViewId="0">
      <selection activeCell="L37" sqref="L37"/>
    </sheetView>
  </sheetViews>
  <sheetFormatPr defaultRowHeight="10.5"/>
  <cols>
    <col min="1" max="1" width="61.5703125" style="1" bestFit="1" customWidth="1"/>
    <col min="2" max="16384" width="9.140625" style="1"/>
  </cols>
  <sheetData>
    <row r="1" spans="1:8" ht="12" thickBot="1">
      <c r="A1" s="536" t="s">
        <v>482</v>
      </c>
      <c r="B1" s="536"/>
      <c r="C1" s="536"/>
      <c r="D1" s="536"/>
      <c r="E1" s="536"/>
      <c r="F1" s="536"/>
      <c r="G1" s="536"/>
      <c r="H1" s="536"/>
    </row>
    <row r="2" spans="1:8">
      <c r="A2" s="424"/>
      <c r="B2" s="182" t="s">
        <v>59</v>
      </c>
      <c r="C2" s="182">
        <v>2010</v>
      </c>
      <c r="D2" s="182">
        <v>2011</v>
      </c>
      <c r="E2" s="182">
        <v>2012</v>
      </c>
      <c r="F2" s="182">
        <v>2013</v>
      </c>
      <c r="G2" s="182">
        <v>2014</v>
      </c>
      <c r="H2" s="182">
        <v>2015</v>
      </c>
    </row>
    <row r="3" spans="1:8">
      <c r="A3" s="425" t="s">
        <v>483</v>
      </c>
      <c r="B3" s="426"/>
      <c r="C3" s="426"/>
      <c r="D3" s="426"/>
      <c r="E3" s="426"/>
      <c r="F3" s="426"/>
      <c r="G3" s="426"/>
      <c r="H3" s="426"/>
    </row>
    <row r="4" spans="1:8">
      <c r="A4" s="61" t="s">
        <v>58</v>
      </c>
      <c r="B4" s="427"/>
      <c r="C4" s="61"/>
      <c r="D4" s="61"/>
      <c r="E4" s="61"/>
      <c r="F4" s="61"/>
      <c r="G4" s="61"/>
      <c r="H4" s="61"/>
    </row>
    <row r="5" spans="1:8">
      <c r="A5" s="144" t="s">
        <v>484</v>
      </c>
      <c r="B5" s="132">
        <v>1000</v>
      </c>
      <c r="C5" s="133">
        <v>734</v>
      </c>
      <c r="D5" s="133">
        <v>768</v>
      </c>
      <c r="E5" s="168">
        <v>793</v>
      </c>
      <c r="F5" s="428">
        <v>792.8</v>
      </c>
      <c r="G5" s="428">
        <v>804</v>
      </c>
      <c r="H5" s="428"/>
    </row>
    <row r="6" spans="1:8">
      <c r="A6" s="144" t="s">
        <v>65</v>
      </c>
      <c r="B6" s="132">
        <v>1000</v>
      </c>
      <c r="C6" s="133">
        <v>325</v>
      </c>
      <c r="D6" s="133">
        <v>342</v>
      </c>
      <c r="E6" s="168">
        <v>354</v>
      </c>
      <c r="F6" s="428">
        <v>334.45499999999998</v>
      </c>
      <c r="G6" s="428">
        <v>326</v>
      </c>
      <c r="H6" s="428"/>
    </row>
    <row r="7" spans="1:8">
      <c r="A7" s="168" t="s">
        <v>66</v>
      </c>
      <c r="B7" s="132">
        <v>1000</v>
      </c>
      <c r="C7" s="133">
        <v>408</v>
      </c>
      <c r="D7" s="133">
        <v>426</v>
      </c>
      <c r="E7" s="168">
        <v>439</v>
      </c>
      <c r="F7" s="428">
        <v>458.34500000000003</v>
      </c>
      <c r="G7" s="428">
        <v>478</v>
      </c>
      <c r="H7" s="428"/>
    </row>
    <row r="8" spans="1:8">
      <c r="A8" s="144" t="s">
        <v>485</v>
      </c>
      <c r="B8" s="132">
        <v>1000</v>
      </c>
      <c r="C8" s="133"/>
      <c r="D8" s="133"/>
      <c r="E8" s="168"/>
      <c r="F8" s="428"/>
      <c r="G8" s="428"/>
      <c r="H8" s="428">
        <v>279</v>
      </c>
    </row>
    <row r="9" spans="1:8">
      <c r="A9" s="168"/>
      <c r="B9" s="133"/>
      <c r="C9" s="168"/>
      <c r="D9" s="168"/>
      <c r="E9" s="168"/>
      <c r="F9" s="168"/>
      <c r="G9" s="168"/>
      <c r="H9" s="168"/>
    </row>
    <row r="10" spans="1:8">
      <c r="A10" s="61" t="s">
        <v>61</v>
      </c>
      <c r="B10" s="427"/>
      <c r="C10" s="61"/>
      <c r="D10" s="61"/>
      <c r="E10" s="168"/>
      <c r="F10" s="168"/>
      <c r="G10" s="168"/>
      <c r="H10" s="168"/>
    </row>
    <row r="11" spans="1:8">
      <c r="A11" s="215" t="s">
        <v>62</v>
      </c>
      <c r="B11" s="133"/>
      <c r="C11" s="168"/>
      <c r="D11" s="168"/>
      <c r="E11" s="168"/>
      <c r="F11" s="168"/>
      <c r="G11" s="168"/>
      <c r="H11" s="168"/>
    </row>
    <row r="12" spans="1:8">
      <c r="A12" s="429" t="s">
        <v>486</v>
      </c>
      <c r="B12" s="132">
        <v>1000</v>
      </c>
      <c r="C12" s="133">
        <v>121</v>
      </c>
      <c r="D12" s="133">
        <v>139</v>
      </c>
      <c r="E12" s="168">
        <v>129</v>
      </c>
      <c r="F12" s="168">
        <v>122</v>
      </c>
      <c r="G12" s="428">
        <v>119.184</v>
      </c>
      <c r="H12" s="428"/>
    </row>
    <row r="13" spans="1:8">
      <c r="A13" s="144" t="s">
        <v>487</v>
      </c>
      <c r="B13" s="132">
        <v>1000</v>
      </c>
      <c r="C13" s="133"/>
      <c r="D13" s="133"/>
      <c r="E13" s="168"/>
      <c r="F13" s="168"/>
      <c r="G13" s="428"/>
      <c r="H13" s="428">
        <v>33</v>
      </c>
    </row>
    <row r="14" spans="1:8" s="413" customFormat="1">
      <c r="A14" s="144"/>
      <c r="B14" s="132"/>
      <c r="C14" s="133"/>
      <c r="D14" s="133"/>
      <c r="E14" s="168"/>
      <c r="F14" s="168"/>
      <c r="G14" s="428"/>
      <c r="H14" s="428"/>
    </row>
    <row r="15" spans="1:8">
      <c r="A15" s="215" t="s">
        <v>63</v>
      </c>
      <c r="B15" s="133"/>
      <c r="C15" s="168"/>
      <c r="D15" s="168"/>
      <c r="E15" s="168"/>
      <c r="F15" s="168"/>
      <c r="G15" s="168"/>
      <c r="H15" s="168"/>
    </row>
    <row r="16" spans="1:8" ht="21">
      <c r="A16" s="144" t="s">
        <v>326</v>
      </c>
      <c r="B16" s="132">
        <v>1000</v>
      </c>
      <c r="C16" s="168">
        <v>463</v>
      </c>
      <c r="D16" s="168">
        <v>562</v>
      </c>
      <c r="E16" s="168">
        <v>574</v>
      </c>
      <c r="F16" s="168">
        <v>574</v>
      </c>
      <c r="G16" s="168">
        <v>580</v>
      </c>
      <c r="H16" s="168"/>
    </row>
    <row r="17" spans="1:8">
      <c r="A17" s="168" t="s">
        <v>88</v>
      </c>
      <c r="B17" s="132">
        <v>1000</v>
      </c>
      <c r="C17" s="133">
        <v>254</v>
      </c>
      <c r="D17" s="133">
        <v>260</v>
      </c>
      <c r="E17" s="428">
        <v>261</v>
      </c>
      <c r="F17" s="428">
        <v>249</v>
      </c>
      <c r="G17" s="428">
        <v>246</v>
      </c>
      <c r="H17" s="428"/>
    </row>
    <row r="18" spans="1:8" ht="11.25">
      <c r="A18" s="168" t="s">
        <v>327</v>
      </c>
      <c r="B18" s="132">
        <v>1000</v>
      </c>
      <c r="C18" s="133">
        <v>212</v>
      </c>
      <c r="D18" s="133">
        <v>309</v>
      </c>
      <c r="E18" s="428">
        <v>319</v>
      </c>
      <c r="F18" s="428">
        <v>329</v>
      </c>
      <c r="G18" s="428">
        <v>338</v>
      </c>
      <c r="H18" s="428"/>
    </row>
    <row r="19" spans="1:8">
      <c r="A19" s="168"/>
      <c r="B19" s="133"/>
      <c r="C19" s="168"/>
      <c r="D19" s="168"/>
      <c r="E19" s="168"/>
      <c r="F19" s="168"/>
      <c r="G19" s="168"/>
      <c r="H19" s="168"/>
    </row>
    <row r="20" spans="1:8">
      <c r="A20" s="61" t="s">
        <v>64</v>
      </c>
      <c r="B20" s="427"/>
      <c r="C20" s="168"/>
      <c r="D20" s="168"/>
      <c r="E20" s="168"/>
      <c r="F20" s="168"/>
      <c r="G20" s="168"/>
      <c r="H20" s="168"/>
    </row>
    <row r="21" spans="1:8" ht="21">
      <c r="A21" s="114" t="s">
        <v>488</v>
      </c>
      <c r="B21" s="168"/>
      <c r="C21" s="168"/>
      <c r="D21" s="168"/>
      <c r="E21" s="168"/>
      <c r="F21" s="168"/>
      <c r="G21" s="168"/>
      <c r="H21" s="168"/>
    </row>
    <row r="22" spans="1:8">
      <c r="A22" s="168" t="s">
        <v>328</v>
      </c>
      <c r="B22" s="133" t="s">
        <v>67</v>
      </c>
      <c r="C22" s="168">
        <v>3</v>
      </c>
      <c r="D22" s="168">
        <v>3</v>
      </c>
      <c r="E22" s="168">
        <v>2.9</v>
      </c>
      <c r="F22" s="168">
        <v>2.8</v>
      </c>
      <c r="G22" s="168">
        <v>2.6</v>
      </c>
      <c r="H22" s="168">
        <v>2.5</v>
      </c>
    </row>
    <row r="23" spans="1:8">
      <c r="A23" s="168" t="s">
        <v>329</v>
      </c>
      <c r="B23" s="133" t="s">
        <v>67</v>
      </c>
      <c r="C23" s="168">
        <v>6.2</v>
      </c>
      <c r="D23" s="168">
        <v>6.8</v>
      </c>
      <c r="E23" s="168">
        <v>7.3</v>
      </c>
      <c r="F23" s="168">
        <v>7.2</v>
      </c>
      <c r="G23" s="168">
        <v>7</v>
      </c>
      <c r="H23" s="168">
        <v>0</v>
      </c>
    </row>
    <row r="24" spans="1:8">
      <c r="A24" s="168" t="s">
        <v>330</v>
      </c>
      <c r="B24" s="133" t="s">
        <v>67</v>
      </c>
      <c r="C24" s="168">
        <v>21.7</v>
      </c>
      <c r="D24" s="168">
        <v>22.5</v>
      </c>
      <c r="E24" s="168">
        <v>23.2</v>
      </c>
      <c r="F24" s="168">
        <v>23.3</v>
      </c>
      <c r="G24" s="168">
        <v>23.2</v>
      </c>
      <c r="H24" s="168">
        <v>22.9</v>
      </c>
    </row>
    <row r="25" spans="1:8">
      <c r="A25" s="168" t="s">
        <v>331</v>
      </c>
      <c r="B25" s="133" t="s">
        <v>67</v>
      </c>
      <c r="C25" s="168">
        <v>1.3</v>
      </c>
      <c r="D25" s="168">
        <v>1.5</v>
      </c>
      <c r="E25" s="168">
        <v>1.5</v>
      </c>
      <c r="F25" s="168">
        <v>1.5</v>
      </c>
      <c r="G25" s="168">
        <v>1.4</v>
      </c>
      <c r="H25" s="168">
        <v>0.5</v>
      </c>
    </row>
    <row r="26" spans="1:8">
      <c r="A26" s="168" t="s">
        <v>332</v>
      </c>
      <c r="B26" s="133" t="s">
        <v>67</v>
      </c>
      <c r="C26" s="168">
        <v>3.1</v>
      </c>
      <c r="D26" s="168">
        <v>3.4</v>
      </c>
      <c r="E26" s="168">
        <v>3.4</v>
      </c>
      <c r="F26" s="168">
        <v>3.2</v>
      </c>
      <c r="G26" s="168">
        <v>3.1</v>
      </c>
      <c r="H26" s="168">
        <v>2.9</v>
      </c>
    </row>
    <row r="27" spans="1:8">
      <c r="A27" s="168" t="s">
        <v>333</v>
      </c>
      <c r="B27" s="133" t="s">
        <v>67</v>
      </c>
      <c r="C27" s="168">
        <v>0.8</v>
      </c>
      <c r="D27" s="168">
        <v>0.8</v>
      </c>
      <c r="E27" s="168">
        <v>0.8</v>
      </c>
      <c r="F27" s="168">
        <v>0.8</v>
      </c>
      <c r="G27" s="168">
        <v>0.8</v>
      </c>
      <c r="H27" s="168">
        <v>0.8</v>
      </c>
    </row>
    <row r="28" spans="1:8" ht="11.25">
      <c r="A28" s="168" t="s">
        <v>334</v>
      </c>
      <c r="B28" s="133" t="s">
        <v>67</v>
      </c>
      <c r="C28" s="168">
        <v>57.7</v>
      </c>
      <c r="D28" s="168">
        <v>57.3</v>
      </c>
      <c r="E28" s="168">
        <v>57.5</v>
      </c>
      <c r="F28" s="168">
        <v>53.5</v>
      </c>
      <c r="G28" s="168">
        <v>50.9</v>
      </c>
      <c r="H28" s="168">
        <v>47.5</v>
      </c>
    </row>
    <row r="29" spans="1:8" s="413" customFormat="1">
      <c r="A29" s="168"/>
      <c r="B29" s="133"/>
      <c r="C29" s="168"/>
      <c r="D29" s="168"/>
      <c r="E29" s="168"/>
      <c r="F29" s="168"/>
      <c r="G29" s="168"/>
      <c r="H29" s="168"/>
    </row>
    <row r="30" spans="1:8" ht="21">
      <c r="A30" s="114" t="s">
        <v>489</v>
      </c>
      <c r="B30" s="133"/>
      <c r="C30" s="168"/>
      <c r="D30" s="168"/>
      <c r="E30" s="168"/>
      <c r="F30" s="168"/>
      <c r="G30" s="168"/>
      <c r="H30" s="168"/>
    </row>
    <row r="31" spans="1:8" ht="11.25">
      <c r="A31" s="168" t="s">
        <v>335</v>
      </c>
      <c r="B31" s="133" t="s">
        <v>67</v>
      </c>
      <c r="C31" s="133">
        <v>39.700000000000003</v>
      </c>
      <c r="D31" s="133">
        <v>42.7</v>
      </c>
      <c r="E31" s="133">
        <v>45.7</v>
      </c>
      <c r="F31" s="168">
        <v>43.3</v>
      </c>
      <c r="G31" s="168">
        <v>46.8</v>
      </c>
      <c r="H31" s="168">
        <v>5.8</v>
      </c>
    </row>
    <row r="32" spans="1:8" ht="11.25">
      <c r="A32" s="168" t="s">
        <v>336</v>
      </c>
      <c r="B32" s="133" t="s">
        <v>67</v>
      </c>
      <c r="C32" s="133">
        <v>6.9</v>
      </c>
      <c r="D32" s="133">
        <v>7.1</v>
      </c>
      <c r="E32" s="133">
        <v>7.2</v>
      </c>
      <c r="F32" s="168">
        <v>6.2</v>
      </c>
      <c r="G32" s="168">
        <v>6.8</v>
      </c>
      <c r="H32" s="168">
        <v>0.8</v>
      </c>
    </row>
    <row r="33" spans="1:8">
      <c r="A33" s="168" t="s">
        <v>337</v>
      </c>
      <c r="B33" s="133" t="s">
        <v>67</v>
      </c>
      <c r="C33" s="133">
        <v>17.100000000000001</v>
      </c>
      <c r="D33" s="133">
        <v>17.399999999999999</v>
      </c>
      <c r="E33" s="133">
        <v>17.5</v>
      </c>
      <c r="F33" s="168">
        <v>17.3</v>
      </c>
      <c r="G33" s="168">
        <v>17.399999999999999</v>
      </c>
      <c r="H33" s="168">
        <v>3.7</v>
      </c>
    </row>
    <row r="34" spans="1:8">
      <c r="A34" s="168" t="s">
        <v>338</v>
      </c>
      <c r="B34" s="133" t="s">
        <v>67</v>
      </c>
      <c r="C34" s="430">
        <v>2</v>
      </c>
      <c r="D34" s="133">
        <v>2.1</v>
      </c>
      <c r="E34" s="133">
        <v>2.2999999999999998</v>
      </c>
      <c r="F34" s="168">
        <v>2.4</v>
      </c>
      <c r="G34" s="168">
        <v>2.4</v>
      </c>
      <c r="H34" s="168">
        <v>0.4</v>
      </c>
    </row>
    <row r="35" spans="1:8">
      <c r="A35" s="144" t="s">
        <v>339</v>
      </c>
      <c r="B35" s="133" t="s">
        <v>67</v>
      </c>
      <c r="C35" s="133">
        <v>16.5</v>
      </c>
      <c r="D35" s="133">
        <v>16.3</v>
      </c>
      <c r="E35" s="133">
        <v>16</v>
      </c>
      <c r="F35" s="168">
        <v>15.7</v>
      </c>
      <c r="G35" s="168">
        <v>15.9</v>
      </c>
      <c r="H35" s="168">
        <v>5.9</v>
      </c>
    </row>
    <row r="36" spans="1:8" s="413" customFormat="1">
      <c r="A36" s="144"/>
      <c r="B36" s="133"/>
      <c r="C36" s="133"/>
      <c r="D36" s="133"/>
      <c r="E36" s="133"/>
      <c r="F36" s="168"/>
      <c r="G36" s="168"/>
      <c r="H36" s="168"/>
    </row>
    <row r="37" spans="1:8" ht="21">
      <c r="A37" s="114" t="s">
        <v>490</v>
      </c>
      <c r="B37" s="133"/>
      <c r="C37" s="168"/>
      <c r="D37" s="168"/>
      <c r="E37" s="168"/>
      <c r="F37" s="168"/>
      <c r="G37" s="168"/>
      <c r="H37" s="168"/>
    </row>
    <row r="38" spans="1:8">
      <c r="A38" s="168" t="s">
        <v>340</v>
      </c>
      <c r="B38" s="133" t="s">
        <v>67</v>
      </c>
      <c r="C38" s="133">
        <v>0</v>
      </c>
      <c r="D38" s="133">
        <v>0.1</v>
      </c>
      <c r="E38" s="168">
        <v>0.1</v>
      </c>
      <c r="F38" s="168">
        <v>0.2</v>
      </c>
      <c r="G38" s="168">
        <v>0.3</v>
      </c>
      <c r="H38" s="168">
        <v>0</v>
      </c>
    </row>
    <row r="39" spans="1:8">
      <c r="A39" s="168" t="s">
        <v>341</v>
      </c>
      <c r="B39" s="133" t="s">
        <v>67</v>
      </c>
      <c r="C39" s="133">
        <v>0.1</v>
      </c>
      <c r="D39" s="133">
        <v>0.2</v>
      </c>
      <c r="E39" s="168">
        <v>0.3</v>
      </c>
      <c r="F39" s="168">
        <v>0.5</v>
      </c>
      <c r="G39" s="168">
        <v>0.7</v>
      </c>
      <c r="H39" s="168">
        <v>0.9</v>
      </c>
    </row>
    <row r="40" spans="1:8">
      <c r="A40" s="187" t="s">
        <v>342</v>
      </c>
      <c r="B40" s="158" t="s">
        <v>67</v>
      </c>
      <c r="C40" s="158">
        <v>0.2</v>
      </c>
      <c r="D40" s="158">
        <v>0.5</v>
      </c>
      <c r="E40" s="168">
        <v>0.8</v>
      </c>
      <c r="F40" s="168">
        <v>1.2</v>
      </c>
      <c r="G40" s="168">
        <v>1.5</v>
      </c>
      <c r="H40" s="168">
        <v>1.8</v>
      </c>
    </row>
    <row r="41" spans="1:8">
      <c r="A41" s="535" t="s">
        <v>396</v>
      </c>
      <c r="B41" s="535"/>
      <c r="C41" s="535"/>
      <c r="D41" s="535"/>
      <c r="E41" s="535"/>
      <c r="F41" s="535"/>
      <c r="G41" s="535"/>
      <c r="H41" s="535"/>
    </row>
    <row r="42" spans="1:8">
      <c r="A42" s="535" t="s">
        <v>397</v>
      </c>
      <c r="B42" s="535"/>
      <c r="C42" s="535"/>
      <c r="D42" s="535"/>
      <c r="E42" s="535"/>
      <c r="F42" s="535"/>
      <c r="G42" s="535"/>
      <c r="H42" s="535"/>
    </row>
    <row r="43" spans="1:8">
      <c r="A43" s="534" t="s">
        <v>491</v>
      </c>
      <c r="B43" s="534"/>
      <c r="C43" s="534"/>
      <c r="D43" s="534"/>
      <c r="E43" s="534"/>
      <c r="F43" s="534"/>
      <c r="G43" s="534"/>
      <c r="H43" s="534"/>
    </row>
    <row r="44" spans="1:8">
      <c r="A44" s="189"/>
      <c r="B44" s="431" t="s">
        <v>59</v>
      </c>
      <c r="C44" s="431">
        <f>C2</f>
        <v>2010</v>
      </c>
      <c r="D44" s="431">
        <f>D2</f>
        <v>2011</v>
      </c>
      <c r="E44" s="431">
        <f>E2</f>
        <v>2012</v>
      </c>
      <c r="F44" s="431">
        <f>F2</f>
        <v>2013</v>
      </c>
      <c r="G44" s="431">
        <f>G2</f>
        <v>2014</v>
      </c>
      <c r="H44" s="431">
        <v>2015</v>
      </c>
    </row>
    <row r="45" spans="1:8">
      <c r="A45" s="215" t="s">
        <v>8</v>
      </c>
      <c r="B45" s="133"/>
      <c r="C45" s="168"/>
      <c r="D45" s="168"/>
      <c r="E45" s="168"/>
      <c r="F45" s="168"/>
      <c r="G45" s="168"/>
      <c r="H45" s="168"/>
    </row>
    <row r="46" spans="1:8">
      <c r="A46" s="168" t="s">
        <v>343</v>
      </c>
      <c r="B46" s="133" t="s">
        <v>74</v>
      </c>
      <c r="C46" s="132">
        <v>101457</v>
      </c>
      <c r="D46" s="132">
        <v>98458</v>
      </c>
      <c r="E46" s="132">
        <v>101674</v>
      </c>
      <c r="F46" s="132">
        <v>97002</v>
      </c>
      <c r="G46" s="125" t="s">
        <v>347</v>
      </c>
      <c r="H46" s="125" t="s">
        <v>347</v>
      </c>
    </row>
    <row r="47" spans="1:8">
      <c r="A47" s="168" t="s">
        <v>344</v>
      </c>
      <c r="B47" s="133" t="s">
        <v>74</v>
      </c>
      <c r="C47" s="133">
        <v>22</v>
      </c>
      <c r="D47" s="133">
        <v>22</v>
      </c>
      <c r="E47" s="133">
        <v>22</v>
      </c>
      <c r="F47" s="133">
        <v>22</v>
      </c>
      <c r="G47" s="133">
        <v>22</v>
      </c>
      <c r="H47" s="133">
        <v>22</v>
      </c>
    </row>
    <row r="48" spans="1:8">
      <c r="A48" s="168"/>
      <c r="B48" s="133"/>
      <c r="C48" s="168"/>
      <c r="D48" s="168"/>
      <c r="E48" s="133"/>
      <c r="F48" s="133"/>
      <c r="G48" s="133"/>
      <c r="H48" s="133"/>
    </row>
    <row r="49" spans="1:8">
      <c r="A49" s="215" t="s">
        <v>492</v>
      </c>
      <c r="B49" s="133"/>
      <c r="C49" s="168"/>
      <c r="D49" s="168"/>
      <c r="E49" s="168"/>
      <c r="F49" s="168"/>
      <c r="G49" s="168"/>
      <c r="H49" s="168"/>
    </row>
    <row r="50" spans="1:8" ht="11.25">
      <c r="A50" s="168" t="s">
        <v>345</v>
      </c>
      <c r="B50" s="133" t="s">
        <v>67</v>
      </c>
      <c r="C50" s="133">
        <v>56.5</v>
      </c>
      <c r="D50" s="133">
        <v>58.9</v>
      </c>
      <c r="E50" s="133">
        <v>58.1</v>
      </c>
      <c r="F50" s="133">
        <v>51.2</v>
      </c>
      <c r="G50" s="133">
        <v>47.6</v>
      </c>
      <c r="H50" s="125" t="s">
        <v>347</v>
      </c>
    </row>
    <row r="51" spans="1:8" ht="11.25">
      <c r="A51" s="168" t="s">
        <v>493</v>
      </c>
      <c r="B51" s="157">
        <v>1000</v>
      </c>
      <c r="C51" s="158">
        <v>431.3</v>
      </c>
      <c r="D51" s="158">
        <v>444.5</v>
      </c>
      <c r="E51" s="158">
        <v>443.2</v>
      </c>
      <c r="F51" s="158">
        <v>414.1</v>
      </c>
      <c r="G51" s="158">
        <v>378.6</v>
      </c>
      <c r="H51" s="125" t="s">
        <v>347</v>
      </c>
    </row>
    <row r="52" spans="1:8">
      <c r="A52" s="168"/>
      <c r="B52" s="158"/>
      <c r="C52" s="158"/>
      <c r="D52" s="158"/>
      <c r="E52" s="158"/>
      <c r="F52" s="158"/>
      <c r="G52" s="158"/>
      <c r="H52" s="158"/>
    </row>
    <row r="53" spans="1:8">
      <c r="A53" s="215" t="s">
        <v>494</v>
      </c>
      <c r="B53" s="133"/>
      <c r="C53" s="133"/>
      <c r="D53" s="133"/>
      <c r="E53" s="133"/>
      <c r="F53" s="158"/>
      <c r="G53" s="166"/>
      <c r="H53" s="166"/>
    </row>
    <row r="54" spans="1:8">
      <c r="A54" s="168" t="s">
        <v>346</v>
      </c>
      <c r="B54" s="133" t="s">
        <v>74</v>
      </c>
      <c r="C54" s="133"/>
      <c r="D54" s="132">
        <v>104090</v>
      </c>
      <c r="E54" s="132">
        <v>104345</v>
      </c>
      <c r="F54" s="403">
        <v>104965</v>
      </c>
      <c r="G54" s="403">
        <v>102175</v>
      </c>
      <c r="H54" s="125" t="s">
        <v>347</v>
      </c>
    </row>
    <row r="55" spans="1:8" ht="15">
      <c r="A55" s="168" t="s">
        <v>182</v>
      </c>
      <c r="B55" s="133" t="s">
        <v>74</v>
      </c>
      <c r="C55" s="319"/>
      <c r="D55" s="319"/>
      <c r="E55" s="132">
        <v>2535</v>
      </c>
      <c r="F55" s="403">
        <v>2415</v>
      </c>
      <c r="G55" s="125" t="s">
        <v>347</v>
      </c>
      <c r="H55" s="125" t="s">
        <v>347</v>
      </c>
    </row>
    <row r="56" spans="1:8">
      <c r="A56" s="144" t="s">
        <v>173</v>
      </c>
      <c r="B56" s="403">
        <v>1000</v>
      </c>
      <c r="C56" s="133"/>
      <c r="D56" s="133">
        <v>97</v>
      </c>
      <c r="E56" s="133">
        <v>88</v>
      </c>
      <c r="F56" s="143">
        <v>82</v>
      </c>
      <c r="G56" s="125">
        <v>78</v>
      </c>
      <c r="H56" s="125" t="s">
        <v>347</v>
      </c>
    </row>
    <row r="57" spans="1:8">
      <c r="A57" s="423" t="s">
        <v>174</v>
      </c>
      <c r="B57" s="432">
        <v>1000</v>
      </c>
      <c r="C57" s="433">
        <v>248</v>
      </c>
      <c r="D57" s="433">
        <v>267</v>
      </c>
      <c r="E57" s="433">
        <v>266</v>
      </c>
      <c r="F57" s="434" t="s">
        <v>347</v>
      </c>
      <c r="G57" s="434" t="s">
        <v>347</v>
      </c>
      <c r="H57" s="434" t="s">
        <v>347</v>
      </c>
    </row>
    <row r="58" spans="1:8">
      <c r="A58" s="533" t="s">
        <v>398</v>
      </c>
      <c r="B58" s="533"/>
      <c r="C58" s="533"/>
      <c r="D58" s="533"/>
      <c r="E58" s="533"/>
      <c r="F58" s="533"/>
      <c r="G58" s="533"/>
      <c r="H58" s="533"/>
    </row>
    <row r="59" spans="1:8">
      <c r="A59" s="306" t="s">
        <v>77</v>
      </c>
      <c r="B59" s="438"/>
      <c r="C59" s="438"/>
      <c r="D59" s="438"/>
      <c r="E59" s="438"/>
      <c r="F59" s="438"/>
      <c r="G59" s="438"/>
      <c r="H59" s="13"/>
    </row>
    <row r="60" spans="1:8">
      <c r="A60" s="532" t="s">
        <v>495</v>
      </c>
      <c r="B60" s="532"/>
      <c r="C60" s="532"/>
      <c r="D60" s="532"/>
      <c r="E60" s="532"/>
      <c r="F60" s="532"/>
      <c r="G60" s="532"/>
      <c r="H60" s="532"/>
    </row>
    <row r="61" spans="1:8">
      <c r="A61" s="439" t="s">
        <v>100</v>
      </c>
      <c r="B61" s="439"/>
      <c r="C61" s="439"/>
      <c r="D61" s="439"/>
      <c r="E61" s="439"/>
      <c r="F61" s="439"/>
      <c r="G61" s="439"/>
      <c r="H61" s="13"/>
    </row>
    <row r="62" spans="1:8">
      <c r="A62" s="440" t="s">
        <v>175</v>
      </c>
      <c r="B62" s="441"/>
      <c r="C62" s="441"/>
      <c r="D62" s="441"/>
      <c r="E62" s="441"/>
      <c r="F62" s="441"/>
      <c r="G62" s="441"/>
      <c r="H62" s="441"/>
    </row>
  </sheetData>
  <mergeCells count="6">
    <mergeCell ref="A60:H60"/>
    <mergeCell ref="A58:H58"/>
    <mergeCell ref="A43:H43"/>
    <mergeCell ref="A41:H41"/>
    <mergeCell ref="A1:H1"/>
    <mergeCell ref="A42:H42"/>
  </mergeCells>
  <pageMargins left="0.70866141732283472" right="0.70866141732283472" top="0.74803149606299213" bottom="0.74803149606299213" header="0.31496062992125984" footer="0.31496062992125984"/>
  <pageSetup paperSize="9" scale="10" orientation="portrait" r:id="rId1"/>
</worksheet>
</file>

<file path=xl/worksheets/sheet18.xml><?xml version="1.0" encoding="utf-8"?>
<worksheet xmlns="http://schemas.openxmlformats.org/spreadsheetml/2006/main" xmlns:r="http://schemas.openxmlformats.org/officeDocument/2006/relationships">
  <sheetPr codeName="Blad29">
    <tabColor rgb="FFFFFF00"/>
    <pageSetUpPr fitToPage="1"/>
  </sheetPr>
  <dimension ref="A1:B61"/>
  <sheetViews>
    <sheetView topLeftCell="A54" workbookViewId="0">
      <selection activeCell="J25" sqref="J25"/>
    </sheetView>
  </sheetViews>
  <sheetFormatPr defaultRowHeight="13.5" customHeight="1"/>
  <cols>
    <col min="1" max="1" width="58" style="1" customWidth="1"/>
    <col min="2" max="2" width="15" style="1" customWidth="1"/>
    <col min="3" max="16384" width="9.140625" style="1"/>
  </cols>
  <sheetData>
    <row r="1" spans="1:2" s="120" customFormat="1" ht="26.25" customHeight="1">
      <c r="A1" s="537" t="s">
        <v>351</v>
      </c>
      <c r="B1" s="537"/>
    </row>
    <row r="2" spans="1:2" ht="10.5">
      <c r="A2" s="216"/>
      <c r="B2" s="217">
        <v>2015</v>
      </c>
    </row>
    <row r="3" spans="1:2" ht="10.5">
      <c r="A3" s="61" t="s">
        <v>303</v>
      </c>
      <c r="B3" s="108">
        <v>19456.22</v>
      </c>
    </row>
    <row r="4" spans="1:2" ht="10.5">
      <c r="A4" s="61"/>
      <c r="B4" s="108"/>
    </row>
    <row r="5" spans="1:2" ht="10.5">
      <c r="A5" s="270" t="s">
        <v>33</v>
      </c>
      <c r="B5" s="112">
        <v>22.923000000000002</v>
      </c>
    </row>
    <row r="6" spans="1:2" ht="10.5">
      <c r="A6" s="271" t="s">
        <v>468</v>
      </c>
      <c r="B6" s="258">
        <v>-122.703</v>
      </c>
    </row>
    <row r="7" spans="1:2" ht="10.5">
      <c r="A7" s="271" t="s">
        <v>470</v>
      </c>
      <c r="B7" s="258">
        <v>145.626</v>
      </c>
    </row>
    <row r="8" spans="1:2" ht="10.5">
      <c r="A8" s="61"/>
      <c r="B8" s="258"/>
    </row>
    <row r="9" spans="1:2" ht="10.5">
      <c r="A9" s="61" t="s">
        <v>11</v>
      </c>
      <c r="B9" s="261">
        <v>203.678</v>
      </c>
    </row>
    <row r="10" spans="1:2" ht="10.5">
      <c r="A10" s="168" t="s">
        <v>304</v>
      </c>
      <c r="B10" s="258">
        <v>96.3</v>
      </c>
    </row>
    <row r="11" spans="1:2" ht="10.5">
      <c r="A11" s="168" t="s">
        <v>300</v>
      </c>
      <c r="B11" s="258">
        <v>67</v>
      </c>
    </row>
    <row r="12" spans="1:2" ht="10.5">
      <c r="A12" s="168" t="s">
        <v>299</v>
      </c>
      <c r="B12" s="258">
        <v>-33.5</v>
      </c>
    </row>
    <row r="13" spans="1:2" ht="10.5">
      <c r="A13" s="168" t="s">
        <v>305</v>
      </c>
      <c r="B13" s="258">
        <v>-55</v>
      </c>
    </row>
    <row r="14" spans="1:2" ht="10.5" hidden="1">
      <c r="A14" s="168" t="s">
        <v>306</v>
      </c>
      <c r="B14" s="258">
        <v>42.664999999999999</v>
      </c>
    </row>
    <row r="15" spans="1:2" ht="10.5" hidden="1">
      <c r="A15" s="168" t="s">
        <v>292</v>
      </c>
      <c r="B15" s="258">
        <v>-42.664999999999999</v>
      </c>
    </row>
    <row r="16" spans="1:2" ht="10.5">
      <c r="A16" s="168" t="s">
        <v>288</v>
      </c>
      <c r="B16" s="258">
        <v>91</v>
      </c>
    </row>
    <row r="17" spans="1:2" ht="10.5">
      <c r="A17" s="168" t="s">
        <v>285</v>
      </c>
      <c r="B17" s="258">
        <v>-50</v>
      </c>
    </row>
    <row r="18" spans="1:2" ht="10.5">
      <c r="A18" s="168" t="s">
        <v>286</v>
      </c>
      <c r="B18" s="258">
        <v>-23</v>
      </c>
    </row>
    <row r="19" spans="1:2" ht="10.5">
      <c r="A19" s="168" t="s">
        <v>496</v>
      </c>
      <c r="B19" s="258">
        <v>150</v>
      </c>
    </row>
    <row r="20" spans="1:2" ht="10.5">
      <c r="A20" s="168" t="s">
        <v>289</v>
      </c>
      <c r="B20" s="258">
        <v>-11.3</v>
      </c>
    </row>
    <row r="21" spans="1:2" ht="10.5">
      <c r="A21" s="271" t="s">
        <v>302</v>
      </c>
      <c r="B21" s="258">
        <v>22.9</v>
      </c>
    </row>
    <row r="22" spans="1:2" ht="10.5">
      <c r="A22" s="271" t="s">
        <v>307</v>
      </c>
      <c r="B22" s="258">
        <v>-22.9</v>
      </c>
    </row>
    <row r="23" spans="1:2" ht="10.5">
      <c r="A23" s="271" t="s">
        <v>387</v>
      </c>
      <c r="B23" s="258">
        <v>7.7</v>
      </c>
    </row>
    <row r="24" spans="1:2" ht="11.25" customHeight="1">
      <c r="A24" s="271" t="s">
        <v>273</v>
      </c>
      <c r="B24" s="258">
        <v>-10</v>
      </c>
    </row>
    <row r="25" spans="1:2" ht="11.25" customHeight="1">
      <c r="A25" s="271" t="s">
        <v>34</v>
      </c>
      <c r="B25" s="258">
        <v>-11.941000000000001</v>
      </c>
    </row>
    <row r="26" spans="1:2" ht="10.5" hidden="1">
      <c r="A26" s="168" t="s">
        <v>296</v>
      </c>
      <c r="B26" s="258">
        <v>10</v>
      </c>
    </row>
    <row r="27" spans="1:2" ht="10.5" hidden="1">
      <c r="A27" s="272" t="s">
        <v>297</v>
      </c>
      <c r="B27" s="258">
        <v>0.154</v>
      </c>
    </row>
    <row r="28" spans="1:2" ht="10.5" hidden="1">
      <c r="A28" s="47" t="s">
        <v>287</v>
      </c>
      <c r="B28" s="258">
        <v>-5</v>
      </c>
    </row>
    <row r="29" spans="1:2" ht="10.5" hidden="1">
      <c r="A29" s="272" t="s">
        <v>295</v>
      </c>
      <c r="B29" s="258">
        <v>-6.9290000000000003</v>
      </c>
    </row>
    <row r="30" spans="1:2" ht="10.5" hidden="1">
      <c r="A30" s="272" t="s">
        <v>294</v>
      </c>
      <c r="B30" s="258">
        <v>-6</v>
      </c>
    </row>
    <row r="31" spans="1:2" ht="10.5" hidden="1">
      <c r="A31" s="272" t="s">
        <v>293</v>
      </c>
      <c r="B31" s="258">
        <v>-0.38500000000000001</v>
      </c>
    </row>
    <row r="32" spans="1:2" ht="10.5" hidden="1">
      <c r="A32" s="271" t="s">
        <v>291</v>
      </c>
      <c r="B32" s="258">
        <v>-4.0999999999999996</v>
      </c>
    </row>
    <row r="33" spans="1:2" ht="10.5" hidden="1">
      <c r="A33" s="168" t="s">
        <v>301</v>
      </c>
      <c r="B33" s="258">
        <v>-2.1</v>
      </c>
    </row>
    <row r="34" spans="1:2" ht="10.5" hidden="1">
      <c r="A34" s="302" t="s">
        <v>271</v>
      </c>
      <c r="B34" s="301">
        <v>0.15</v>
      </c>
    </row>
    <row r="35" spans="1:2" ht="10.5" hidden="1">
      <c r="A35" s="302" t="s">
        <v>272</v>
      </c>
      <c r="B35" s="301">
        <v>0.11</v>
      </c>
    </row>
    <row r="36" spans="1:2" ht="10.5">
      <c r="A36" s="271" t="s">
        <v>48</v>
      </c>
      <c r="B36" s="258">
        <v>-13.581</v>
      </c>
    </row>
    <row r="37" spans="1:2" ht="10.5">
      <c r="A37" s="168"/>
      <c r="B37" s="55"/>
    </row>
    <row r="38" spans="1:2" ht="10.5">
      <c r="A38" s="61" t="s">
        <v>308</v>
      </c>
      <c r="B38" s="112">
        <v>233.066</v>
      </c>
    </row>
    <row r="39" spans="1:2" ht="10.5">
      <c r="A39" s="168" t="s">
        <v>40</v>
      </c>
      <c r="B39" s="258">
        <v>-28.78</v>
      </c>
    </row>
    <row r="40" spans="1:2" ht="10.5">
      <c r="A40" s="168" t="s">
        <v>184</v>
      </c>
      <c r="B40" s="258">
        <v>60</v>
      </c>
    </row>
    <row r="41" spans="1:2" ht="10.5">
      <c r="A41" s="47" t="s">
        <v>114</v>
      </c>
      <c r="B41" s="258">
        <v>201.846</v>
      </c>
    </row>
    <row r="42" spans="1:2" ht="10.5">
      <c r="A42" s="47"/>
      <c r="B42" s="55"/>
    </row>
    <row r="43" spans="1:2" ht="10.5">
      <c r="A43" s="109" t="s">
        <v>12</v>
      </c>
      <c r="B43" s="111">
        <v>459.66700000000003</v>
      </c>
    </row>
    <row r="44" spans="1:2" ht="10.5">
      <c r="A44" s="165"/>
      <c r="B44" s="86"/>
    </row>
    <row r="45" spans="1:2" s="4" customFormat="1" ht="13.5" customHeight="1">
      <c r="A45" s="189" t="s">
        <v>388</v>
      </c>
      <c r="B45" s="190">
        <v>19915.887000000002</v>
      </c>
    </row>
    <row r="46" spans="1:2" ht="13.5" customHeight="1">
      <c r="A46" s="107" t="s">
        <v>309</v>
      </c>
      <c r="B46" s="108">
        <v>1737.279</v>
      </c>
    </row>
    <row r="47" spans="1:2" ht="13.5" customHeight="1">
      <c r="A47" s="270" t="s">
        <v>33</v>
      </c>
      <c r="B47" s="108">
        <v>-25.4</v>
      </c>
    </row>
    <row r="48" spans="1:2" ht="13.5" customHeight="1">
      <c r="A48" s="144" t="s">
        <v>469</v>
      </c>
      <c r="B48" s="258">
        <v>-25.4</v>
      </c>
    </row>
    <row r="49" spans="1:2" ht="13.5" customHeight="1">
      <c r="A49" s="107"/>
      <c r="B49" s="108"/>
    </row>
    <row r="50" spans="1:2" ht="13.5" customHeight="1">
      <c r="A50" s="61" t="s">
        <v>11</v>
      </c>
      <c r="B50" s="164">
        <v>94</v>
      </c>
    </row>
    <row r="51" spans="1:2" ht="13.5" customHeight="1">
      <c r="A51" s="47" t="s">
        <v>310</v>
      </c>
      <c r="B51" s="258">
        <v>94</v>
      </c>
    </row>
    <row r="52" spans="1:2" ht="13.5" customHeight="1">
      <c r="A52" s="47"/>
      <c r="B52" s="258"/>
    </row>
    <row r="53" spans="1:2" ht="13.5" customHeight="1">
      <c r="A53" s="49" t="s">
        <v>229</v>
      </c>
      <c r="B53" s="261">
        <v>60</v>
      </c>
    </row>
    <row r="54" spans="1:2" ht="13.5" customHeight="1">
      <c r="A54" s="47" t="s">
        <v>184</v>
      </c>
      <c r="B54" s="258">
        <v>60</v>
      </c>
    </row>
    <row r="55" spans="1:2" ht="13.5" customHeight="1">
      <c r="A55" s="47"/>
      <c r="B55" s="258"/>
    </row>
    <row r="56" spans="1:2" ht="13.5" customHeight="1">
      <c r="A56" s="109" t="s">
        <v>12</v>
      </c>
      <c r="B56" s="111">
        <v>128.6</v>
      </c>
    </row>
    <row r="57" spans="1:2" ht="13.5" customHeight="1">
      <c r="A57" s="179" t="s">
        <v>324</v>
      </c>
      <c r="B57" s="190">
        <v>1865.8789999999999</v>
      </c>
    </row>
    <row r="58" spans="1:2" ht="13.5" customHeight="1">
      <c r="A58" s="114" t="s">
        <v>311</v>
      </c>
      <c r="B58" s="169">
        <v>17718.941000000003</v>
      </c>
    </row>
    <row r="59" spans="1:2" ht="13.5" customHeight="1">
      <c r="A59" s="110" t="s">
        <v>312</v>
      </c>
      <c r="B59" s="111">
        <v>331.0669999999991</v>
      </c>
    </row>
    <row r="60" spans="1:2" ht="13.5" customHeight="1">
      <c r="A60" s="180" t="s">
        <v>325</v>
      </c>
      <c r="B60" s="273">
        <v>18050.008000000002</v>
      </c>
    </row>
    <row r="61" spans="1:2" ht="31.5" customHeight="1">
      <c r="A61" s="458" t="s">
        <v>252</v>
      </c>
      <c r="B61" s="458"/>
    </row>
  </sheetData>
  <mergeCells count="2">
    <mergeCell ref="A1:B1"/>
    <mergeCell ref="A61:B61"/>
  </mergeCells>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sheetPr codeName="Blad30">
    <tabColor rgb="FFFFFF00"/>
    <pageSetUpPr fitToPage="1"/>
  </sheetPr>
  <dimension ref="A1:D16"/>
  <sheetViews>
    <sheetView workbookViewId="0">
      <selection sqref="A1:B1"/>
    </sheetView>
  </sheetViews>
  <sheetFormatPr defaultRowHeight="14.25"/>
  <cols>
    <col min="1" max="1" width="58.85546875" style="17" customWidth="1"/>
    <col min="2" max="2" width="9.140625" style="17" customWidth="1"/>
    <col min="3" max="3" width="9.140625" style="17"/>
    <col min="4" max="4" width="11.5703125" style="17" bestFit="1" customWidth="1"/>
    <col min="5" max="16384" width="9.140625" style="17"/>
  </cols>
  <sheetData>
    <row r="1" spans="1:4" ht="21.75" customHeight="1" thickBot="1">
      <c r="A1" s="538" t="s">
        <v>473</v>
      </c>
      <c r="B1" s="538"/>
    </row>
    <row r="2" spans="1:4" ht="15" customHeight="1" thickBot="1">
      <c r="A2" s="115"/>
      <c r="B2" s="116">
        <v>2015</v>
      </c>
    </row>
    <row r="3" spans="1:4" ht="15" customHeight="1">
      <c r="A3" s="229" t="s">
        <v>471</v>
      </c>
      <c r="B3" s="340">
        <v>-55.7</v>
      </c>
      <c r="D3" s="365"/>
    </row>
    <row r="4" spans="1:4" ht="15" customHeight="1">
      <c r="A4" s="229" t="s">
        <v>472</v>
      </c>
      <c r="B4" s="345">
        <v>-44.7</v>
      </c>
      <c r="D4" s="365"/>
    </row>
    <row r="5" spans="1:4" ht="15" customHeight="1">
      <c r="A5" s="229" t="s">
        <v>7</v>
      </c>
      <c r="B5" s="340">
        <v>-28</v>
      </c>
      <c r="D5" s="365"/>
    </row>
    <row r="6" spans="1:4" ht="15" customHeight="1" thickBot="1">
      <c r="A6" s="229" t="s">
        <v>151</v>
      </c>
      <c r="B6" s="340">
        <v>5.7</v>
      </c>
      <c r="D6" s="365"/>
    </row>
    <row r="7" spans="1:4" ht="15" thickBot="1">
      <c r="A7" s="115" t="s">
        <v>39</v>
      </c>
      <c r="B7" s="118">
        <v>-122.7</v>
      </c>
      <c r="D7" s="365"/>
    </row>
    <row r="8" spans="1:4" ht="33.75" customHeight="1">
      <c r="A8" s="455" t="s">
        <v>317</v>
      </c>
      <c r="B8" s="507"/>
    </row>
    <row r="11" spans="1:4" ht="15">
      <c r="C11" s="30"/>
    </row>
    <row r="12" spans="1:4" ht="15">
      <c r="A12" s="30"/>
      <c r="B12" s="30"/>
      <c r="C12" s="30"/>
    </row>
    <row r="13" spans="1:4" ht="15">
      <c r="A13" s="30"/>
      <c r="B13" s="30"/>
      <c r="C13" s="30"/>
    </row>
    <row r="14" spans="1:4" ht="15">
      <c r="A14" s="30"/>
      <c r="B14" s="30"/>
      <c r="C14" s="30"/>
    </row>
    <row r="15" spans="1:4" ht="15">
      <c r="A15" s="30"/>
      <c r="B15" s="30"/>
      <c r="C15" s="30"/>
    </row>
    <row r="16" spans="1:4" ht="15">
      <c r="A16" s="30"/>
      <c r="B16" s="30"/>
    </row>
  </sheetData>
  <mergeCells count="2">
    <mergeCell ref="A1:B1"/>
    <mergeCell ref="A8:B8"/>
  </mergeCell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sheetPr codeName="Blad68">
    <tabColor rgb="FFFFFF00"/>
  </sheetPr>
  <dimension ref="A1:B16"/>
  <sheetViews>
    <sheetView topLeftCell="A13" workbookViewId="0">
      <selection activeCell="A24" sqref="A24"/>
    </sheetView>
  </sheetViews>
  <sheetFormatPr defaultRowHeight="15"/>
  <cols>
    <col min="1" max="1" width="65.42578125" customWidth="1"/>
    <col min="2" max="2" width="14.140625" style="14" customWidth="1"/>
  </cols>
  <sheetData>
    <row r="1" spans="1:2" ht="25.5" customHeight="1">
      <c r="A1" s="457" t="s">
        <v>241</v>
      </c>
      <c r="B1" s="457"/>
    </row>
    <row r="2" spans="1:2">
      <c r="A2" s="232" t="s">
        <v>43</v>
      </c>
      <c r="B2" s="246">
        <v>2015</v>
      </c>
    </row>
    <row r="3" spans="1:2">
      <c r="A3" s="84" t="s">
        <v>247</v>
      </c>
      <c r="B3" s="170">
        <v>70.226252000000002</v>
      </c>
    </row>
    <row r="4" spans="1:2" ht="18" customHeight="1">
      <c r="A4" s="171" t="s">
        <v>44</v>
      </c>
      <c r="B4" s="172">
        <v>62.758454999999998</v>
      </c>
    </row>
    <row r="5" spans="1:2" ht="18" customHeight="1">
      <c r="A5" s="85" t="s">
        <v>45</v>
      </c>
      <c r="B5" s="173">
        <v>42.842568</v>
      </c>
    </row>
    <row r="6" spans="1:2" ht="18" customHeight="1">
      <c r="A6" s="85" t="s">
        <v>243</v>
      </c>
      <c r="B6" s="173">
        <v>19.915886999999998</v>
      </c>
    </row>
    <row r="7" spans="1:2" ht="18" customHeight="1">
      <c r="A7" s="171" t="s">
        <v>46</v>
      </c>
      <c r="B7" s="172">
        <v>7.467797</v>
      </c>
    </row>
    <row r="8" spans="1:2" ht="18" customHeight="1">
      <c r="A8" s="85" t="s">
        <v>441</v>
      </c>
      <c r="B8" s="173">
        <v>6.9771619999999999</v>
      </c>
    </row>
    <row r="9" spans="1:2" ht="18" customHeight="1">
      <c r="A9" s="85" t="s">
        <v>244</v>
      </c>
      <c r="B9" s="173">
        <v>0.49063500000000004</v>
      </c>
    </row>
    <row r="10" spans="1:2" ht="18" customHeight="1">
      <c r="A10" s="84" t="s">
        <v>248</v>
      </c>
      <c r="B10" s="170">
        <v>5.0836230000000002</v>
      </c>
    </row>
    <row r="11" spans="1:2" s="15" customFormat="1" ht="18" customHeight="1">
      <c r="A11" s="85" t="s">
        <v>242</v>
      </c>
      <c r="B11" s="173">
        <v>3.2177440000000002</v>
      </c>
    </row>
    <row r="12" spans="1:2" s="15" customFormat="1" ht="18" customHeight="1">
      <c r="A12" s="85" t="s">
        <v>245</v>
      </c>
      <c r="B12" s="173">
        <v>1.8658789999999998</v>
      </c>
    </row>
    <row r="13" spans="1:2" s="15" customFormat="1" ht="18" customHeight="1" thickBot="1">
      <c r="A13" s="174" t="s">
        <v>246</v>
      </c>
      <c r="B13" s="303">
        <v>65.142628999999999</v>
      </c>
    </row>
    <row r="14" spans="1:2" s="15" customFormat="1" ht="18" customHeight="1">
      <c r="A14" s="455" t="s">
        <v>223</v>
      </c>
      <c r="B14" s="456"/>
    </row>
    <row r="15" spans="1:2" s="15" customFormat="1" ht="46.5" customHeight="1">
      <c r="A15" s="453" t="s">
        <v>524</v>
      </c>
      <c r="B15" s="454"/>
    </row>
    <row r="16" spans="1:2" s="15" customFormat="1" ht="26.25" customHeight="1">
      <c r="A16" s="458" t="s">
        <v>252</v>
      </c>
      <c r="B16" s="459"/>
    </row>
  </sheetData>
  <mergeCells count="4">
    <mergeCell ref="A15:B15"/>
    <mergeCell ref="A14:B14"/>
    <mergeCell ref="A1:B1"/>
    <mergeCell ref="A16:B16"/>
  </mergeCells>
  <pageMargins left="0.70866141732283472" right="0.70866141732283472" top="0.74803149606299213" bottom="0.74803149606299213" header="0.31496062992125984" footer="0.31496062992125984"/>
  <pageSetup paperSize="9" scale="75" orientation="portrait" r:id="rId1"/>
</worksheet>
</file>

<file path=xl/worksheets/sheet20.xml><?xml version="1.0" encoding="utf-8"?>
<worksheet xmlns="http://schemas.openxmlformats.org/spreadsheetml/2006/main" xmlns:r="http://schemas.openxmlformats.org/officeDocument/2006/relationships">
  <sheetPr codeName="Blad31">
    <tabColor rgb="FFFFFF00"/>
    <pageSetUpPr fitToPage="1"/>
  </sheetPr>
  <dimension ref="A1:B21"/>
  <sheetViews>
    <sheetView topLeftCell="A13" workbookViewId="0">
      <selection activeCell="J16" sqref="J16"/>
    </sheetView>
  </sheetViews>
  <sheetFormatPr defaultRowHeight="10.5"/>
  <cols>
    <col min="1" max="1" width="64.85546875" style="2" customWidth="1"/>
    <col min="2" max="2" width="14.85546875" style="2" customWidth="1"/>
    <col min="3" max="16384" width="9.140625" style="2"/>
  </cols>
  <sheetData>
    <row r="1" spans="1:2" ht="27.75" customHeight="1">
      <c r="A1" s="537" t="s">
        <v>444</v>
      </c>
      <c r="B1" s="537"/>
    </row>
    <row r="2" spans="1:2" ht="15" customHeight="1">
      <c r="A2" s="206"/>
      <c r="B2" s="278">
        <v>2015</v>
      </c>
    </row>
    <row r="3" spans="1:2" ht="15" customHeight="1">
      <c r="A3" s="151" t="s">
        <v>352</v>
      </c>
      <c r="B3" s="108">
        <v>7050.1759999999995</v>
      </c>
    </row>
    <row r="4" spans="1:2" ht="15" customHeight="1">
      <c r="A4" s="151"/>
      <c r="B4" s="108"/>
    </row>
    <row r="5" spans="1:2" ht="15" customHeight="1">
      <c r="A5" s="270" t="s">
        <v>33</v>
      </c>
      <c r="B5" s="108">
        <v>-133.87</v>
      </c>
    </row>
    <row r="6" spans="1:2" ht="15" customHeight="1">
      <c r="A6" s="279" t="s">
        <v>353</v>
      </c>
      <c r="B6" s="280">
        <v>-25</v>
      </c>
    </row>
    <row r="7" spans="1:2" ht="15" customHeight="1">
      <c r="A7" s="279" t="s">
        <v>431</v>
      </c>
      <c r="B7" s="280">
        <v>-108.87</v>
      </c>
    </row>
    <row r="8" spans="1:2" ht="15" customHeight="1">
      <c r="A8" s="281"/>
      <c r="B8" s="282"/>
    </row>
    <row r="9" spans="1:2" ht="15" customHeight="1">
      <c r="A9" s="283" t="s">
        <v>11</v>
      </c>
      <c r="B9" s="284">
        <v>60.856000000000009</v>
      </c>
    </row>
    <row r="10" spans="1:2" ht="15" customHeight="1">
      <c r="A10" s="279" t="s">
        <v>509</v>
      </c>
      <c r="B10" s="280">
        <v>13.45</v>
      </c>
    </row>
    <row r="11" spans="1:2" ht="15" customHeight="1">
      <c r="A11" s="279" t="s">
        <v>416</v>
      </c>
      <c r="B11" s="280">
        <v>20</v>
      </c>
    </row>
    <row r="12" spans="1:2" ht="15" customHeight="1">
      <c r="A12" s="279" t="s">
        <v>438</v>
      </c>
      <c r="B12" s="280">
        <v>20</v>
      </c>
    </row>
    <row r="13" spans="1:2" ht="15" customHeight="1">
      <c r="A13" s="279" t="s">
        <v>295</v>
      </c>
      <c r="B13" s="280">
        <v>6.9290000000000003</v>
      </c>
    </row>
    <row r="14" spans="1:2" ht="15" customHeight="1">
      <c r="A14" s="279" t="s">
        <v>431</v>
      </c>
      <c r="B14" s="280">
        <v>-20</v>
      </c>
    </row>
    <row r="15" spans="1:2" ht="15" customHeight="1">
      <c r="A15" s="279" t="s">
        <v>298</v>
      </c>
      <c r="B15" s="280">
        <v>9</v>
      </c>
    </row>
    <row r="16" spans="1:2" ht="15" customHeight="1">
      <c r="A16" s="279" t="s">
        <v>273</v>
      </c>
      <c r="B16" s="280">
        <v>12.227</v>
      </c>
    </row>
    <row r="17" spans="1:2" ht="15" customHeight="1">
      <c r="A17" s="279" t="s">
        <v>354</v>
      </c>
      <c r="B17" s="280">
        <v>-0.75</v>
      </c>
    </row>
    <row r="18" spans="1:2" ht="15" customHeight="1">
      <c r="A18" s="279"/>
      <c r="B18" s="46"/>
    </row>
    <row r="19" spans="1:2" ht="15" customHeight="1">
      <c r="A19" s="285" t="s">
        <v>355</v>
      </c>
      <c r="B19" s="286">
        <v>-73.013999999999996</v>
      </c>
    </row>
    <row r="20" spans="1:2" ht="15" customHeight="1">
      <c r="A20" s="177" t="s">
        <v>357</v>
      </c>
      <c r="B20" s="178">
        <v>6977.1619999999994</v>
      </c>
    </row>
    <row r="21" spans="1:2" ht="13.5" customHeight="1">
      <c r="A21" s="6" t="s">
        <v>356</v>
      </c>
    </row>
  </sheetData>
  <mergeCells count="1">
    <mergeCell ref="A1:B1"/>
  </mergeCells>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sheetPr codeName="Blad33">
    <tabColor rgb="FFFFFF00"/>
    <pageSetUpPr fitToPage="1"/>
  </sheetPr>
  <dimension ref="A1:B25"/>
  <sheetViews>
    <sheetView workbookViewId="0">
      <selection sqref="A1:B1"/>
    </sheetView>
  </sheetViews>
  <sheetFormatPr defaultRowHeight="10.5"/>
  <cols>
    <col min="1" max="1" width="68.5703125" style="1" customWidth="1"/>
    <col min="2" max="2" width="17" style="1" customWidth="1"/>
    <col min="3" max="22" width="9.140625" style="1"/>
    <col min="23" max="25" width="9.85546875" style="1" bestFit="1" customWidth="1"/>
    <col min="26" max="16384" width="9.140625" style="1"/>
  </cols>
  <sheetData>
    <row r="1" spans="1:2" s="2" customFormat="1" ht="23.25" customHeight="1">
      <c r="A1" s="537" t="s">
        <v>368</v>
      </c>
      <c r="B1" s="537"/>
    </row>
    <row r="2" spans="1:2" s="2" customFormat="1">
      <c r="A2" s="206"/>
      <c r="B2" s="278">
        <v>2015</v>
      </c>
    </row>
    <row r="3" spans="1:2" s="2" customFormat="1">
      <c r="A3" s="107" t="s">
        <v>358</v>
      </c>
      <c r="B3" s="108">
        <v>7526.0769999999993</v>
      </c>
    </row>
    <row r="4" spans="1:2" s="2" customFormat="1">
      <c r="A4" s="114"/>
      <c r="B4" s="147"/>
    </row>
    <row r="5" spans="1:2" s="2" customFormat="1">
      <c r="A5" s="140" t="s">
        <v>445</v>
      </c>
      <c r="B5" s="111">
        <v>-73.013999999999669</v>
      </c>
    </row>
    <row r="6" spans="1:2" s="2" customFormat="1" ht="18" customHeight="1">
      <c r="A6" s="140" t="s">
        <v>359</v>
      </c>
      <c r="B6" s="218">
        <v>-89.08</v>
      </c>
    </row>
    <row r="7" spans="1:2" s="2" customFormat="1" ht="12.75" customHeight="1">
      <c r="A7" s="140" t="s">
        <v>432</v>
      </c>
      <c r="B7" s="218">
        <v>85</v>
      </c>
    </row>
    <row r="8" spans="1:2" s="2" customFormat="1">
      <c r="A8" s="140" t="s">
        <v>176</v>
      </c>
      <c r="B8" s="111">
        <v>15.995999999999999</v>
      </c>
    </row>
    <row r="9" spans="1:2" s="2" customFormat="1">
      <c r="A9" s="140" t="s">
        <v>177</v>
      </c>
      <c r="B9" s="218">
        <v>26.567000000000007</v>
      </c>
    </row>
    <row r="10" spans="1:2" s="2" customFormat="1">
      <c r="A10" s="140" t="s">
        <v>417</v>
      </c>
      <c r="B10" s="218">
        <v>18.450999999999993</v>
      </c>
    </row>
    <row r="11" spans="1:2" s="2" customFormat="1">
      <c r="A11" s="140" t="s">
        <v>360</v>
      </c>
      <c r="B11" s="218">
        <v>2.8650000000000002</v>
      </c>
    </row>
    <row r="12" spans="1:2" s="2" customFormat="1">
      <c r="A12" s="140" t="s">
        <v>178</v>
      </c>
      <c r="B12" s="218">
        <v>-8.0649999999999995</v>
      </c>
    </row>
    <row r="13" spans="1:2" s="2" customFormat="1">
      <c r="A13" s="140" t="s">
        <v>361</v>
      </c>
      <c r="B13" s="218">
        <v>-37</v>
      </c>
    </row>
    <row r="14" spans="1:2" s="2" customFormat="1">
      <c r="A14" s="144"/>
      <c r="B14" s="55"/>
    </row>
    <row r="15" spans="1:2" s="2" customFormat="1">
      <c r="A15" s="140" t="s">
        <v>12</v>
      </c>
      <c r="B15" s="111">
        <v>-58.27999999999966</v>
      </c>
    </row>
    <row r="16" spans="1:2" s="2" customFormat="1">
      <c r="A16" s="140"/>
      <c r="B16" s="111"/>
    </row>
    <row r="17" spans="1:2" s="2" customFormat="1">
      <c r="A17" s="179" t="s">
        <v>418</v>
      </c>
      <c r="B17" s="178">
        <v>7467.7969999999996</v>
      </c>
    </row>
    <row r="18" spans="1:2" s="2" customFormat="1" hidden="1">
      <c r="A18" s="287" t="s">
        <v>362</v>
      </c>
      <c r="B18" s="275">
        <v>0</v>
      </c>
    </row>
    <row r="19" spans="1:2" s="2" customFormat="1" hidden="1">
      <c r="A19" s="288"/>
      <c r="B19" s="275"/>
    </row>
    <row r="20" spans="1:2" s="2" customFormat="1" hidden="1">
      <c r="A20" s="288" t="s">
        <v>12</v>
      </c>
      <c r="B20" s="276">
        <v>0</v>
      </c>
    </row>
    <row r="21" spans="1:2" s="2" customFormat="1" hidden="1">
      <c r="A21" s="288"/>
      <c r="B21" s="276"/>
    </row>
    <row r="22" spans="1:2" s="2" customFormat="1" hidden="1">
      <c r="A22" s="290" t="s">
        <v>363</v>
      </c>
      <c r="B22" s="277">
        <f>B18+B20</f>
        <v>0</v>
      </c>
    </row>
    <row r="23" spans="1:2" s="2" customFormat="1" hidden="1">
      <c r="A23" s="274" t="s">
        <v>364</v>
      </c>
      <c r="B23" s="275" t="e">
        <f>#REF!-B18</f>
        <v>#REF!</v>
      </c>
    </row>
    <row r="24" spans="1:2" s="5" customFormat="1" ht="12.75" hidden="1" customHeight="1">
      <c r="A24" s="288" t="s">
        <v>38</v>
      </c>
      <c r="B24" s="289" t="e">
        <f>B25-B23</f>
        <v>#REF!</v>
      </c>
    </row>
    <row r="25" spans="1:2" s="2" customFormat="1" hidden="1">
      <c r="A25" s="291" t="s">
        <v>365</v>
      </c>
      <c r="B25" s="277">
        <f>B17-B22</f>
        <v>7467.7969999999996</v>
      </c>
    </row>
  </sheetData>
  <mergeCells count="1">
    <mergeCell ref="A1:B1"/>
  </mergeCells>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sheetPr>
    <tabColor rgb="FFFFFF00"/>
  </sheetPr>
  <dimension ref="A1:E18"/>
  <sheetViews>
    <sheetView topLeftCell="A13" workbookViewId="0">
      <selection activeCell="B27" sqref="B27"/>
    </sheetView>
  </sheetViews>
  <sheetFormatPr defaultColWidth="17" defaultRowHeight="15"/>
  <cols>
    <col min="1" max="1" width="25.85546875" customWidth="1"/>
    <col min="2" max="2" width="15.28515625" bestFit="1" customWidth="1"/>
    <col min="3" max="3" width="14.140625" bestFit="1" customWidth="1"/>
    <col min="4" max="4" width="17.42578125" bestFit="1" customWidth="1"/>
    <col min="5" max="5" width="9.5703125" customWidth="1"/>
  </cols>
  <sheetData>
    <row r="1" spans="1:5" s="35" customFormat="1" ht="24" customHeight="1">
      <c r="A1" s="500" t="s">
        <v>568</v>
      </c>
      <c r="B1" s="500"/>
      <c r="C1" s="500"/>
      <c r="D1" s="500"/>
    </row>
    <row r="2" spans="1:5">
      <c r="A2" s="539"/>
      <c r="B2" s="408" t="s">
        <v>119</v>
      </c>
      <c r="C2" s="408" t="s">
        <v>446</v>
      </c>
      <c r="D2" s="408" t="s">
        <v>447</v>
      </c>
    </row>
    <row r="3" spans="1:5">
      <c r="A3" s="539"/>
      <c r="B3" s="408">
        <v>2015</v>
      </c>
      <c r="C3" s="408">
        <v>2015</v>
      </c>
      <c r="D3" s="408">
        <v>2015</v>
      </c>
    </row>
    <row r="4" spans="1:5" ht="15.75" thickBot="1">
      <c r="A4" s="334"/>
      <c r="B4" s="335" t="s">
        <v>115</v>
      </c>
      <c r="C4" s="335" t="s">
        <v>85</v>
      </c>
      <c r="D4" s="335" t="s">
        <v>116</v>
      </c>
      <c r="E4" s="34"/>
    </row>
    <row r="5" spans="1:5">
      <c r="A5" s="235" t="s">
        <v>156</v>
      </c>
      <c r="B5" s="336">
        <v>17.7</v>
      </c>
      <c r="C5" s="336">
        <v>0.3</v>
      </c>
      <c r="D5" s="336">
        <v>18.100000000000001</v>
      </c>
      <c r="E5" s="34"/>
    </row>
    <row r="6" spans="1:5">
      <c r="A6" s="235" t="s">
        <v>448</v>
      </c>
      <c r="B6" s="336">
        <v>1.7</v>
      </c>
      <c r="C6" s="336">
        <v>0.1</v>
      </c>
      <c r="D6" s="336">
        <v>1.9</v>
      </c>
      <c r="E6" s="34"/>
    </row>
    <row r="7" spans="1:5">
      <c r="A7" s="235" t="s">
        <v>449</v>
      </c>
      <c r="B7" s="336">
        <v>19.5</v>
      </c>
      <c r="C7" s="336">
        <v>0.5</v>
      </c>
      <c r="D7" s="336">
        <v>19.899999999999999</v>
      </c>
    </row>
    <row r="8" spans="1:5">
      <c r="A8" s="235"/>
      <c r="B8" s="336"/>
      <c r="C8" s="336"/>
      <c r="D8" s="336"/>
      <c r="E8" s="34"/>
    </row>
    <row r="9" spans="1:5">
      <c r="A9" s="235" t="s">
        <v>42</v>
      </c>
      <c r="B9" s="336">
        <v>41.1</v>
      </c>
      <c r="C9" s="336">
        <v>-1.5</v>
      </c>
      <c r="D9" s="336">
        <v>39.6</v>
      </c>
      <c r="E9" s="34"/>
    </row>
    <row r="10" spans="1:5">
      <c r="A10" s="235" t="s">
        <v>117</v>
      </c>
      <c r="B10" s="336">
        <v>3.2</v>
      </c>
      <c r="C10" s="336">
        <v>0</v>
      </c>
      <c r="D10" s="336">
        <v>3.2</v>
      </c>
    </row>
    <row r="11" spans="1:5">
      <c r="A11" s="235" t="s">
        <v>118</v>
      </c>
      <c r="B11" s="336">
        <v>44.4</v>
      </c>
      <c r="C11" s="336">
        <v>-1.5</v>
      </c>
      <c r="D11" s="336">
        <v>42.8</v>
      </c>
    </row>
    <row r="12" spans="1:5">
      <c r="A12" s="235"/>
      <c r="B12" s="336"/>
      <c r="C12" s="336"/>
      <c r="D12" s="336"/>
    </row>
    <row r="13" spans="1:5">
      <c r="A13" s="235" t="s">
        <v>119</v>
      </c>
      <c r="B13" s="336">
        <v>7.5</v>
      </c>
      <c r="C13" s="336">
        <v>-0.1</v>
      </c>
      <c r="D13" s="336">
        <v>7.5</v>
      </c>
    </row>
    <row r="14" spans="1:5">
      <c r="A14" s="235"/>
      <c r="B14" s="336"/>
      <c r="C14" s="336"/>
      <c r="D14" s="336"/>
    </row>
    <row r="15" spans="1:5">
      <c r="A15" s="235" t="s">
        <v>39</v>
      </c>
      <c r="B15" s="336">
        <v>71.3</v>
      </c>
      <c r="C15" s="336">
        <v>-1.1000000000000001</v>
      </c>
      <c r="D15" s="336">
        <v>70.2</v>
      </c>
    </row>
    <row r="16" spans="1:5" s="33" customFormat="1" ht="15.75" thickBot="1">
      <c r="A16" s="337" t="s">
        <v>120</v>
      </c>
      <c r="B16" s="338">
        <v>66.400000000000006</v>
      </c>
      <c r="C16" s="338">
        <v>-1.2</v>
      </c>
      <c r="D16" s="338">
        <v>65.099999999999994</v>
      </c>
    </row>
    <row r="17" spans="1:4">
      <c r="A17" s="120" t="s">
        <v>507</v>
      </c>
    </row>
    <row r="18" spans="1:4">
      <c r="A18" s="435" t="s">
        <v>571</v>
      </c>
      <c r="B18" s="12"/>
      <c r="C18" s="344"/>
      <c r="D18" s="344"/>
    </row>
  </sheetData>
  <mergeCells count="2">
    <mergeCell ref="A1:D1"/>
    <mergeCell ref="A2:A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FF00"/>
  </sheetPr>
  <dimension ref="A1:E32"/>
  <sheetViews>
    <sheetView topLeftCell="A25" workbookViewId="0">
      <selection sqref="A1:D2"/>
    </sheetView>
  </sheetViews>
  <sheetFormatPr defaultRowHeight="15"/>
  <cols>
    <col min="1" max="1" width="35.42578125" customWidth="1"/>
    <col min="2" max="2" width="17.28515625" customWidth="1"/>
    <col min="3" max="3" width="13.140625" customWidth="1"/>
    <col min="4" max="4" width="18.140625" customWidth="1"/>
  </cols>
  <sheetData>
    <row r="1" spans="1:5">
      <c r="A1" s="500" t="s">
        <v>569</v>
      </c>
      <c r="B1" s="500"/>
      <c r="C1" s="500"/>
      <c r="D1" s="500"/>
      <c r="E1" s="406"/>
    </row>
    <row r="2" spans="1:5">
      <c r="A2" s="500"/>
      <c r="B2" s="500"/>
      <c r="C2" s="500"/>
      <c r="D2" s="500"/>
      <c r="E2" s="406"/>
    </row>
    <row r="3" spans="1:5">
      <c r="A3" s="539"/>
      <c r="B3" s="408" t="s">
        <v>119</v>
      </c>
      <c r="C3" s="408" t="s">
        <v>446</v>
      </c>
      <c r="D3" s="408" t="s">
        <v>450</v>
      </c>
      <c r="E3" s="454"/>
    </row>
    <row r="4" spans="1:5">
      <c r="A4" s="539"/>
      <c r="B4" s="408">
        <v>2015</v>
      </c>
      <c r="C4" s="408">
        <v>2015</v>
      </c>
      <c r="D4" s="408">
        <v>2015</v>
      </c>
      <c r="E4" s="454"/>
    </row>
    <row r="5" spans="1:5" ht="15.75" thickBot="1">
      <c r="A5" s="334"/>
      <c r="B5" s="335" t="s">
        <v>115</v>
      </c>
      <c r="C5" s="335" t="s">
        <v>85</v>
      </c>
      <c r="D5" s="335" t="s">
        <v>116</v>
      </c>
      <c r="E5" s="406"/>
    </row>
    <row r="6" spans="1:5">
      <c r="A6" s="407" t="s">
        <v>122</v>
      </c>
      <c r="B6" s="336"/>
      <c r="C6" s="336"/>
      <c r="D6" s="336"/>
      <c r="E6" s="406"/>
    </row>
    <row r="7" spans="1:5">
      <c r="A7" s="235" t="s">
        <v>95</v>
      </c>
      <c r="B7" s="336">
        <v>25.9</v>
      </c>
      <c r="C7" s="336">
        <v>-0.6</v>
      </c>
      <c r="D7" s="336">
        <v>25.3</v>
      </c>
      <c r="E7" s="406"/>
    </row>
    <row r="8" spans="1:5">
      <c r="A8" s="235" t="s">
        <v>123</v>
      </c>
      <c r="B8" s="336">
        <v>23</v>
      </c>
      <c r="C8" s="336">
        <v>0</v>
      </c>
      <c r="D8" s="336">
        <v>23</v>
      </c>
      <c r="E8" s="406"/>
    </row>
    <row r="9" spans="1:5">
      <c r="A9" s="235" t="s">
        <v>124</v>
      </c>
      <c r="B9" s="336">
        <v>2.9</v>
      </c>
      <c r="C9" s="336">
        <v>-0.6</v>
      </c>
      <c r="D9" s="336">
        <v>2.2999999999999998</v>
      </c>
      <c r="E9" s="406"/>
    </row>
    <row r="10" spans="1:5">
      <c r="A10" s="235"/>
      <c r="B10" s="336"/>
      <c r="C10" s="336"/>
      <c r="D10" s="336"/>
      <c r="E10" s="406"/>
    </row>
    <row r="11" spans="1:5">
      <c r="A11" s="235" t="s">
        <v>125</v>
      </c>
      <c r="B11" s="336">
        <v>25.4</v>
      </c>
      <c r="C11" s="336">
        <v>0</v>
      </c>
      <c r="D11" s="336">
        <v>25.4</v>
      </c>
      <c r="E11" s="406"/>
    </row>
    <row r="12" spans="1:5">
      <c r="A12" s="235" t="s">
        <v>126</v>
      </c>
      <c r="B12" s="336">
        <v>21.2</v>
      </c>
      <c r="C12" s="336">
        <v>0</v>
      </c>
      <c r="D12" s="336">
        <v>21.2</v>
      </c>
      <c r="E12" s="406"/>
    </row>
    <row r="13" spans="1:5">
      <c r="A13" s="235" t="s">
        <v>127</v>
      </c>
      <c r="B13" s="336">
        <v>2.5</v>
      </c>
      <c r="C13" s="336">
        <v>0</v>
      </c>
      <c r="D13" s="336">
        <v>2.5</v>
      </c>
      <c r="E13" s="406"/>
    </row>
    <row r="14" spans="1:5">
      <c r="A14" s="235" t="s">
        <v>506</v>
      </c>
      <c r="B14" s="336">
        <v>1.8</v>
      </c>
      <c r="C14" s="336">
        <v>0</v>
      </c>
      <c r="D14" s="336">
        <v>1.8</v>
      </c>
      <c r="E14" s="406"/>
    </row>
    <row r="15" spans="1:5">
      <c r="A15" s="235" t="s">
        <v>221</v>
      </c>
      <c r="B15" s="336">
        <v>0</v>
      </c>
      <c r="C15" s="336">
        <v>0</v>
      </c>
      <c r="D15" s="336">
        <v>0</v>
      </c>
      <c r="E15" s="406"/>
    </row>
    <row r="16" spans="1:5">
      <c r="A16" s="235"/>
      <c r="B16" s="336"/>
      <c r="C16" s="336"/>
      <c r="D16" s="336"/>
      <c r="E16" s="406"/>
    </row>
    <row r="17" spans="1:5">
      <c r="A17" s="235" t="s">
        <v>128</v>
      </c>
      <c r="B17" s="336">
        <v>-0.5</v>
      </c>
      <c r="C17" s="336">
        <v>0.7</v>
      </c>
      <c r="D17" s="336">
        <v>0.2</v>
      </c>
      <c r="E17" s="406"/>
    </row>
    <row r="18" spans="1:5">
      <c r="A18" s="235"/>
      <c r="B18" s="336"/>
      <c r="C18" s="336"/>
      <c r="D18" s="336"/>
      <c r="E18" s="406"/>
    </row>
    <row r="19" spans="1:5">
      <c r="A19" s="235" t="s">
        <v>222</v>
      </c>
      <c r="B19" s="336">
        <v>0.5</v>
      </c>
      <c r="C19" s="336">
        <v>-0.9</v>
      </c>
      <c r="D19" s="336">
        <v>-0.4</v>
      </c>
      <c r="E19" s="406"/>
    </row>
    <row r="20" spans="1:5">
      <c r="A20" s="235" t="s">
        <v>451</v>
      </c>
      <c r="B20" s="336">
        <v>0</v>
      </c>
      <c r="C20" s="336">
        <v>-0.2</v>
      </c>
      <c r="D20" s="336">
        <v>-0.2</v>
      </c>
      <c r="E20" s="406"/>
    </row>
    <row r="21" spans="1:5">
      <c r="A21" s="235"/>
      <c r="B21" s="336"/>
      <c r="C21" s="336"/>
      <c r="D21" s="336"/>
      <c r="E21" s="406"/>
    </row>
    <row r="22" spans="1:5">
      <c r="A22" s="407" t="s">
        <v>129</v>
      </c>
      <c r="B22" s="336"/>
      <c r="C22" s="336"/>
      <c r="D22" s="336"/>
      <c r="E22" s="406"/>
    </row>
    <row r="23" spans="1:5">
      <c r="A23" s="235" t="s">
        <v>130</v>
      </c>
      <c r="B23" s="336">
        <v>42.5</v>
      </c>
      <c r="C23" s="336">
        <v>-0.7</v>
      </c>
      <c r="D23" s="336">
        <v>41.7</v>
      </c>
      <c r="E23" s="406"/>
    </row>
    <row r="24" spans="1:5">
      <c r="A24" s="235" t="s">
        <v>131</v>
      </c>
      <c r="B24" s="336">
        <v>42.1</v>
      </c>
      <c r="C24" s="336">
        <v>-0.9</v>
      </c>
      <c r="D24" s="336">
        <v>41.2</v>
      </c>
      <c r="E24" s="406"/>
    </row>
    <row r="25" spans="1:5">
      <c r="A25" s="235" t="s">
        <v>132</v>
      </c>
      <c r="B25" s="336">
        <v>0.4</v>
      </c>
      <c r="C25" s="336">
        <v>0.2</v>
      </c>
      <c r="D25" s="336">
        <v>0.5</v>
      </c>
      <c r="E25" s="406"/>
    </row>
    <row r="26" spans="1:5">
      <c r="A26" s="235"/>
      <c r="B26" s="336"/>
      <c r="C26" s="336"/>
      <c r="D26" s="336"/>
      <c r="E26" s="406"/>
    </row>
    <row r="27" spans="1:5">
      <c r="A27" s="235" t="s">
        <v>125</v>
      </c>
      <c r="B27" s="336" t="s">
        <v>572</v>
      </c>
      <c r="C27" s="336">
        <v>-0.7</v>
      </c>
      <c r="D27" s="336">
        <v>41.7</v>
      </c>
      <c r="E27" s="406"/>
    </row>
    <row r="28" spans="1:5">
      <c r="A28" s="235" t="s">
        <v>133</v>
      </c>
      <c r="B28" s="336">
        <v>23</v>
      </c>
      <c r="C28" s="336">
        <v>0</v>
      </c>
      <c r="D28" s="336">
        <v>23</v>
      </c>
      <c r="E28" s="406"/>
    </row>
    <row r="29" spans="1:5" ht="22.5">
      <c r="A29" s="235" t="s">
        <v>134</v>
      </c>
      <c r="B29" s="336">
        <v>19.5</v>
      </c>
      <c r="C29" s="336">
        <v>-0.7</v>
      </c>
      <c r="D29" s="336">
        <v>18.8</v>
      </c>
      <c r="E29" s="406"/>
    </row>
    <row r="30" spans="1:5" ht="15.75" thickBot="1">
      <c r="A30" s="337"/>
      <c r="B30" s="338"/>
      <c r="C30" s="338"/>
      <c r="D30" s="338"/>
      <c r="E30" s="406"/>
    </row>
    <row r="31" spans="1:5">
      <c r="A31" s="120" t="s">
        <v>507</v>
      </c>
    </row>
    <row r="32" spans="1:5">
      <c r="A32" s="436" t="s">
        <v>570</v>
      </c>
    </row>
  </sheetData>
  <mergeCells count="3">
    <mergeCell ref="A1:D2"/>
    <mergeCell ref="A3:A4"/>
    <mergeCell ref="E3:E4"/>
  </mergeCells>
  <pageMargins left="0.7" right="0.7" top="0.75" bottom="0.75" header="0.3" footer="0.3"/>
</worksheet>
</file>

<file path=xl/worksheets/sheet24.xml><?xml version="1.0" encoding="utf-8"?>
<worksheet xmlns="http://schemas.openxmlformats.org/spreadsheetml/2006/main" xmlns:r="http://schemas.openxmlformats.org/officeDocument/2006/relationships">
  <sheetPr>
    <tabColor rgb="FFFFFF00"/>
  </sheetPr>
  <dimension ref="A1:E19"/>
  <sheetViews>
    <sheetView workbookViewId="0">
      <selection sqref="A1:D1"/>
    </sheetView>
  </sheetViews>
  <sheetFormatPr defaultColWidth="44.85546875" defaultRowHeight="14.25" customHeight="1"/>
  <cols>
    <col min="1" max="1" width="34" customWidth="1"/>
    <col min="2" max="2" width="15.28515625" bestFit="1" customWidth="1"/>
    <col min="3" max="3" width="14.140625" bestFit="1" customWidth="1"/>
    <col min="4" max="4" width="17.42578125" bestFit="1" customWidth="1"/>
    <col min="5" max="5" width="6.42578125" customWidth="1"/>
  </cols>
  <sheetData>
    <row r="1" spans="1:5" ht="21.75" customHeight="1">
      <c r="A1" s="500" t="s">
        <v>573</v>
      </c>
      <c r="B1" s="500"/>
      <c r="C1" s="500"/>
      <c r="D1" s="500"/>
      <c r="E1" s="230"/>
    </row>
    <row r="2" spans="1:5" s="35" customFormat="1" ht="14.25" customHeight="1">
      <c r="A2" s="539"/>
      <c r="B2" s="408" t="s">
        <v>119</v>
      </c>
      <c r="C2" s="408" t="s">
        <v>446</v>
      </c>
      <c r="D2" s="408" t="s">
        <v>450</v>
      </c>
      <c r="E2" s="231"/>
    </row>
    <row r="3" spans="1:5" ht="14.25" customHeight="1">
      <c r="A3" s="539"/>
      <c r="B3" s="408">
        <v>2015</v>
      </c>
      <c r="C3" s="408">
        <v>2015</v>
      </c>
      <c r="D3" s="408">
        <v>2015</v>
      </c>
      <c r="E3" s="230"/>
    </row>
    <row r="4" spans="1:5" ht="14.25" customHeight="1" thickBot="1">
      <c r="A4" s="334"/>
      <c r="B4" s="335" t="s">
        <v>115</v>
      </c>
      <c r="C4" s="335" t="s">
        <v>85</v>
      </c>
      <c r="D4" s="335" t="s">
        <v>116</v>
      </c>
      <c r="E4" s="230"/>
    </row>
    <row r="5" spans="1:5" ht="14.25" customHeight="1">
      <c r="A5" s="235" t="s">
        <v>95</v>
      </c>
      <c r="B5" s="336">
        <v>19.5</v>
      </c>
      <c r="C5" s="336">
        <v>0.5</v>
      </c>
      <c r="D5" s="336">
        <v>19.899999999999999</v>
      </c>
      <c r="E5" s="230"/>
    </row>
    <row r="6" spans="1:5" ht="14.25" customHeight="1">
      <c r="A6" s="235" t="s">
        <v>135</v>
      </c>
      <c r="B6" s="336">
        <v>19.3</v>
      </c>
      <c r="C6" s="336">
        <v>0.5</v>
      </c>
      <c r="D6" s="336">
        <v>19.8</v>
      </c>
      <c r="E6" s="230"/>
    </row>
    <row r="7" spans="1:5" ht="14.25" customHeight="1">
      <c r="A7" s="235" t="s">
        <v>136</v>
      </c>
      <c r="B7" s="336">
        <v>0.2</v>
      </c>
      <c r="C7" s="336">
        <v>0</v>
      </c>
      <c r="D7" s="336">
        <v>0.2</v>
      </c>
      <c r="E7" s="230"/>
    </row>
    <row r="8" spans="1:5" ht="14.25" customHeight="1">
      <c r="A8" s="235"/>
      <c r="B8" s="336"/>
      <c r="C8" s="336"/>
      <c r="D8" s="336"/>
      <c r="E8" s="230"/>
    </row>
    <row r="9" spans="1:5" ht="14.25" customHeight="1">
      <c r="A9" s="235" t="s">
        <v>125</v>
      </c>
      <c r="B9" s="336">
        <v>18.8</v>
      </c>
      <c r="C9" s="336">
        <v>1.3</v>
      </c>
      <c r="D9" s="336">
        <v>20.100000000000001</v>
      </c>
      <c r="E9" s="230"/>
    </row>
    <row r="10" spans="1:5" ht="14.25" customHeight="1">
      <c r="A10" s="235" t="s">
        <v>137</v>
      </c>
      <c r="B10" s="336">
        <v>13.8</v>
      </c>
      <c r="C10" s="336">
        <v>1.2</v>
      </c>
      <c r="D10" s="336">
        <v>15</v>
      </c>
      <c r="E10" s="230"/>
    </row>
    <row r="11" spans="1:5" ht="14.25" customHeight="1">
      <c r="A11" s="235" t="s">
        <v>138</v>
      </c>
      <c r="B11" s="336">
        <v>1.7</v>
      </c>
      <c r="C11" s="336">
        <v>0.1</v>
      </c>
      <c r="D11" s="336">
        <v>1.9</v>
      </c>
      <c r="E11" s="230"/>
    </row>
    <row r="12" spans="1:5" ht="14.25" customHeight="1">
      <c r="A12" s="235" t="s">
        <v>139</v>
      </c>
      <c r="B12" s="336">
        <v>3.3</v>
      </c>
      <c r="C12" s="336">
        <v>0</v>
      </c>
      <c r="D12" s="336">
        <v>3.3</v>
      </c>
      <c r="E12" s="230"/>
    </row>
    <row r="13" spans="1:5" ht="14.25" customHeight="1">
      <c r="A13" s="235" t="s">
        <v>140</v>
      </c>
      <c r="B13" s="336">
        <v>0</v>
      </c>
      <c r="C13" s="336">
        <v>0</v>
      </c>
      <c r="D13" s="336">
        <v>0</v>
      </c>
      <c r="E13" s="230"/>
    </row>
    <row r="14" spans="1:5" ht="14.25" customHeight="1">
      <c r="A14" s="235"/>
      <c r="B14" s="336"/>
      <c r="C14" s="336"/>
      <c r="D14" s="336"/>
      <c r="E14" s="230"/>
    </row>
    <row r="15" spans="1:5" ht="14.25" customHeight="1">
      <c r="A15" s="235" t="s">
        <v>121</v>
      </c>
      <c r="B15" s="336">
        <v>-0.7</v>
      </c>
      <c r="C15" s="336" t="s">
        <v>574</v>
      </c>
      <c r="D15" s="336">
        <v>0.2</v>
      </c>
      <c r="E15" s="230"/>
    </row>
    <row r="16" spans="1:5" ht="14.25" customHeight="1">
      <c r="A16" s="235"/>
      <c r="B16" s="336"/>
      <c r="C16" s="336"/>
      <c r="D16" s="336"/>
      <c r="E16" s="230"/>
    </row>
    <row r="17" spans="1:5" ht="14.25" customHeight="1" thickBot="1">
      <c r="A17" s="337" t="s">
        <v>452</v>
      </c>
      <c r="B17" s="338">
        <v>-0.7</v>
      </c>
      <c r="C17" s="338" t="s">
        <v>574</v>
      </c>
      <c r="D17" s="338">
        <v>0.2</v>
      </c>
      <c r="E17" s="230"/>
    </row>
    <row r="18" spans="1:5" ht="14.25" customHeight="1">
      <c r="A18" s="120" t="s">
        <v>507</v>
      </c>
    </row>
    <row r="19" spans="1:5" ht="14.25" customHeight="1">
      <c r="A19" s="437" t="s">
        <v>575</v>
      </c>
    </row>
  </sheetData>
  <mergeCells count="2">
    <mergeCell ref="A1:D1"/>
    <mergeCell ref="A2:A3"/>
  </mergeCells>
  <pageMargins left="0.7" right="0.7" top="0.75" bottom="0.75" header="0.3" footer="0.3"/>
</worksheet>
</file>

<file path=xl/worksheets/sheet25.xml><?xml version="1.0" encoding="utf-8"?>
<worksheet xmlns="http://schemas.openxmlformats.org/spreadsheetml/2006/main" xmlns:r="http://schemas.openxmlformats.org/officeDocument/2006/relationships">
  <sheetPr>
    <tabColor rgb="FFFFFF00"/>
  </sheetPr>
  <dimension ref="A1:D6"/>
  <sheetViews>
    <sheetView workbookViewId="0">
      <selection sqref="A1:D1"/>
    </sheetView>
  </sheetViews>
  <sheetFormatPr defaultRowHeight="18" customHeight="1"/>
  <cols>
    <col min="1" max="1" width="51" customWidth="1"/>
    <col min="2" max="4" width="12.85546875" customWidth="1"/>
  </cols>
  <sheetData>
    <row r="1" spans="1:4" ht="23.25" customHeight="1">
      <c r="A1" s="500" t="s">
        <v>576</v>
      </c>
      <c r="B1" s="500"/>
      <c r="C1" s="500"/>
      <c r="D1" s="500"/>
    </row>
    <row r="2" spans="1:4" ht="21" customHeight="1">
      <c r="A2" s="539"/>
      <c r="B2" s="408" t="s">
        <v>450</v>
      </c>
      <c r="C2" s="540" t="s">
        <v>446</v>
      </c>
      <c r="D2" s="408" t="s">
        <v>450</v>
      </c>
    </row>
    <row r="3" spans="1:4" ht="18" customHeight="1">
      <c r="A3" s="539"/>
      <c r="B3" s="408">
        <v>2014</v>
      </c>
      <c r="C3" s="540"/>
      <c r="D3" s="408">
        <v>2015</v>
      </c>
    </row>
    <row r="4" spans="1:4" ht="18" customHeight="1" thickBot="1">
      <c r="A4" s="334"/>
      <c r="B4" s="335" t="s">
        <v>115</v>
      </c>
      <c r="C4" s="335" t="s">
        <v>85</v>
      </c>
      <c r="D4" s="335" t="s">
        <v>116</v>
      </c>
    </row>
    <row r="5" spans="1:4" ht="18" customHeight="1" thickBot="1">
      <c r="A5" s="337" t="s">
        <v>453</v>
      </c>
      <c r="B5" s="338">
        <v>-18.3</v>
      </c>
      <c r="C5" s="338">
        <v>-0.5</v>
      </c>
      <c r="D5" s="338">
        <v>-18.8</v>
      </c>
    </row>
    <row r="6" spans="1:4" ht="18" customHeight="1">
      <c r="A6" s="120" t="s">
        <v>577</v>
      </c>
    </row>
  </sheetData>
  <mergeCells count="3">
    <mergeCell ref="A1:D1"/>
    <mergeCell ref="A2:A3"/>
    <mergeCell ref="C2:C3"/>
  </mergeCells>
  <pageMargins left="0.7" right="0.7" top="0.75" bottom="0.75" header="0.3" footer="0.3"/>
</worksheet>
</file>

<file path=xl/worksheets/sheet26.xml><?xml version="1.0" encoding="utf-8"?>
<worksheet xmlns="http://schemas.openxmlformats.org/spreadsheetml/2006/main" xmlns:r="http://schemas.openxmlformats.org/officeDocument/2006/relationships">
  <sheetPr>
    <tabColor rgb="FFFFFF00"/>
  </sheetPr>
  <dimension ref="A1:D15"/>
  <sheetViews>
    <sheetView topLeftCell="A10" workbookViewId="0">
      <selection activeCell="P23" sqref="P23"/>
    </sheetView>
  </sheetViews>
  <sheetFormatPr defaultRowHeight="15.75" customHeight="1"/>
  <cols>
    <col min="1" max="1" width="39.7109375" customWidth="1"/>
    <col min="2" max="2" width="15.28515625" bestFit="1" customWidth="1"/>
    <col min="3" max="3" width="14.140625" bestFit="1" customWidth="1"/>
    <col min="4" max="4" width="17.42578125" bestFit="1" customWidth="1"/>
  </cols>
  <sheetData>
    <row r="1" spans="1:4" s="35" customFormat="1" ht="29.25" customHeight="1">
      <c r="A1" s="500" t="s">
        <v>224</v>
      </c>
      <c r="B1" s="500"/>
      <c r="C1" s="500"/>
      <c r="D1" s="500"/>
    </row>
    <row r="2" spans="1:4" ht="15.75" customHeight="1">
      <c r="A2" s="539"/>
      <c r="B2" s="408" t="s">
        <v>119</v>
      </c>
      <c r="C2" s="408" t="s">
        <v>446</v>
      </c>
      <c r="D2" s="408" t="s">
        <v>450</v>
      </c>
    </row>
    <row r="3" spans="1:4" ht="15.75" customHeight="1">
      <c r="A3" s="539"/>
      <c r="B3" s="408">
        <v>2015</v>
      </c>
      <c r="C3" s="408">
        <v>2015</v>
      </c>
      <c r="D3" s="408">
        <v>2015</v>
      </c>
    </row>
    <row r="4" spans="1:4" s="33" customFormat="1" ht="15.75" customHeight="1" thickBot="1">
      <c r="A4" s="334"/>
      <c r="B4" s="335" t="s">
        <v>115</v>
      </c>
      <c r="C4" s="335" t="s">
        <v>85</v>
      </c>
      <c r="D4" s="335" t="s">
        <v>116</v>
      </c>
    </row>
    <row r="5" spans="1:4" s="33" customFormat="1" ht="15.75" customHeight="1">
      <c r="A5" s="235" t="s">
        <v>42</v>
      </c>
      <c r="B5" s="336"/>
      <c r="C5" s="336"/>
      <c r="D5" s="336"/>
    </row>
    <row r="6" spans="1:4" s="33" customFormat="1" ht="15.75" customHeight="1">
      <c r="A6" s="235" t="s">
        <v>142</v>
      </c>
      <c r="B6" s="336">
        <v>6.95</v>
      </c>
      <c r="C6" s="336">
        <v>0</v>
      </c>
      <c r="D6" s="336">
        <v>6.95</v>
      </c>
    </row>
    <row r="7" spans="1:4" s="33" customFormat="1" ht="15.75" customHeight="1">
      <c r="A7" s="235" t="s">
        <v>143</v>
      </c>
      <c r="B7" s="336">
        <v>4.8499999999999996</v>
      </c>
      <c r="C7" s="336">
        <v>0</v>
      </c>
      <c r="D7" s="336">
        <v>4.8499999999999996</v>
      </c>
    </row>
    <row r="8" spans="1:4" s="33" customFormat="1" ht="15.75" customHeight="1">
      <c r="A8" s="235" t="s">
        <v>144</v>
      </c>
      <c r="B8" s="336" t="s">
        <v>454</v>
      </c>
      <c r="C8" s="336" t="s">
        <v>455</v>
      </c>
      <c r="D8" s="311">
        <v>1158</v>
      </c>
    </row>
    <row r="9" spans="1:4" s="33" customFormat="1" ht="15.75" customHeight="1">
      <c r="A9" s="364"/>
      <c r="B9" s="364"/>
      <c r="C9" s="364"/>
      <c r="D9" s="364"/>
    </row>
    <row r="10" spans="1:4" ht="15.75" customHeight="1">
      <c r="A10" s="235" t="s">
        <v>156</v>
      </c>
      <c r="B10" s="364"/>
      <c r="C10" s="364"/>
      <c r="D10" s="364"/>
    </row>
    <row r="11" spans="1:4" ht="13.5" customHeight="1" thickBot="1">
      <c r="A11" s="337" t="s">
        <v>141</v>
      </c>
      <c r="B11" s="338">
        <v>9.65</v>
      </c>
      <c r="C11" s="338">
        <v>0</v>
      </c>
      <c r="D11" s="338">
        <v>9.65</v>
      </c>
    </row>
    <row r="12" spans="1:4" s="33" customFormat="1" ht="15.75" customHeight="1">
      <c r="A12" s="120" t="s">
        <v>578</v>
      </c>
      <c r="B12"/>
      <c r="C12"/>
      <c r="D12"/>
    </row>
    <row r="13" spans="1:4" s="33" customFormat="1" ht="15.75" customHeight="1">
      <c r="A13"/>
      <c r="B13"/>
      <c r="C13"/>
      <c r="D13"/>
    </row>
    <row r="14" spans="1:4" s="33" customFormat="1" ht="15.75" customHeight="1">
      <c r="A14"/>
      <c r="B14"/>
      <c r="C14"/>
      <c r="D14"/>
    </row>
    <row r="15" spans="1:4" s="33" customFormat="1" ht="15.75" customHeight="1">
      <c r="A15"/>
      <c r="B15"/>
      <c r="C15"/>
      <c r="D15"/>
    </row>
  </sheetData>
  <mergeCells count="2">
    <mergeCell ref="A1:D1"/>
    <mergeCell ref="A2:A3"/>
  </mergeCells>
  <pageMargins left="0.7" right="0.7" top="0.75" bottom="0.75" header="0.3" footer="0.3"/>
</worksheet>
</file>

<file path=xl/worksheets/sheet27.xml><?xml version="1.0" encoding="utf-8"?>
<worksheet xmlns="http://schemas.openxmlformats.org/spreadsheetml/2006/main" xmlns:r="http://schemas.openxmlformats.org/officeDocument/2006/relationships">
  <sheetPr codeName="Blad34">
    <tabColor rgb="FFFFFF00"/>
  </sheetPr>
  <dimension ref="A1:F119"/>
  <sheetViews>
    <sheetView tabSelected="1" topLeftCell="A55" workbookViewId="0">
      <selection sqref="A1:F1"/>
    </sheetView>
  </sheetViews>
  <sheetFormatPr defaultRowHeight="10.5"/>
  <cols>
    <col min="1" max="1" width="52.140625" style="1" customWidth="1"/>
    <col min="2" max="2" width="13.42578125" style="1" hidden="1" customWidth="1"/>
    <col min="3" max="6" width="13.42578125" style="1" customWidth="1"/>
    <col min="7" max="16384" width="9.140625" style="1"/>
  </cols>
  <sheetData>
    <row r="1" spans="1:6" ht="32.25" customHeight="1">
      <c r="A1" s="544" t="s">
        <v>439</v>
      </c>
      <c r="B1" s="544"/>
      <c r="C1" s="544"/>
      <c r="D1" s="544"/>
      <c r="E1" s="544"/>
      <c r="F1" s="545"/>
    </row>
    <row r="2" spans="1:6">
      <c r="A2" s="184"/>
      <c r="B2" s="163">
        <v>2011</v>
      </c>
      <c r="C2" s="163">
        <v>2012</v>
      </c>
      <c r="D2" s="163">
        <v>2013</v>
      </c>
      <c r="E2" s="163">
        <v>2014</v>
      </c>
      <c r="F2" s="163">
        <v>2015</v>
      </c>
    </row>
    <row r="3" spans="1:6" ht="15" customHeight="1">
      <c r="A3" s="185" t="s">
        <v>53</v>
      </c>
      <c r="B3" s="186" t="e">
        <f>SUM(B4:B12)</f>
        <v>#REF!</v>
      </c>
      <c r="C3" s="186"/>
      <c r="D3" s="186"/>
      <c r="E3" s="186"/>
      <c r="F3" s="186"/>
    </row>
    <row r="4" spans="1:6" ht="15" customHeight="1">
      <c r="A4" s="187" t="s">
        <v>13</v>
      </c>
      <c r="B4" s="86" t="e">
        <f>IF(ISNA(VLOOKUP("1.11.01.01",#REF!,4,0)),0,VLOOKUP("1.11.01.01",#REF!,4,0))/1000</f>
        <v>#REF!</v>
      </c>
      <c r="C4" s="86">
        <v>4138.0190000000002</v>
      </c>
      <c r="D4" s="86">
        <v>4170.3149999999996</v>
      </c>
      <c r="E4" s="86">
        <v>4468.8680000000004</v>
      </c>
      <c r="F4" s="86">
        <v>4667.09</v>
      </c>
    </row>
    <row r="5" spans="1:6" ht="15" customHeight="1">
      <c r="A5" s="187" t="s">
        <v>183</v>
      </c>
      <c r="B5" s="86" t="e">
        <f>IF(ISNA(VLOOKUP("1.11.01.02",#REF!,4,0)),0,VLOOKUP("1.11.01.02",#REF!,4,0))/1000+IF(ISNA(VLOOKUP("1.11.01.02A",#REF!,4,0)),0,VLOOKUP("1.11.01.02A",#REF!,4,0))/1000+4.129</f>
        <v>#REF!</v>
      </c>
      <c r="C5" s="86">
        <v>20722.349999999999</v>
      </c>
      <c r="D5" s="86">
        <v>22460.957999999999</v>
      </c>
      <c r="E5" s="86">
        <v>22617.438999999998</v>
      </c>
      <c r="F5" s="86">
        <v>22324.385999999999</v>
      </c>
    </row>
    <row r="6" spans="1:6" ht="15" customHeight="1">
      <c r="A6" s="187" t="s">
        <v>6</v>
      </c>
      <c r="B6" s="86" t="e">
        <f>IF(ISNA(VLOOKUP("1.11.01.07",#REF!,4,0)),0,VLOOKUP("1.11.01.07",#REF!,4,0))/1000</f>
        <v>#REF!</v>
      </c>
      <c r="C6" s="86">
        <v>4118.3509999999997</v>
      </c>
      <c r="D6" s="86">
        <v>4069.4340000000002</v>
      </c>
      <c r="E6" s="86">
        <v>3785.8229999999999</v>
      </c>
      <c r="F6" s="86">
        <v>3587.009</v>
      </c>
    </row>
    <row r="7" spans="1:6" ht="15" customHeight="1">
      <c r="A7" s="187" t="s">
        <v>5</v>
      </c>
      <c r="B7" s="86" t="e">
        <f>IF(ISNA(VLOOKUP("1.11.01.04",#REF!,4,0)),0,VLOOKUP("1.11.01.04",#REF!,4,0))/1000</f>
        <v>#REF!</v>
      </c>
      <c r="C7" s="86">
        <v>6069.4430000000002</v>
      </c>
      <c r="D7" s="86">
        <v>5774.0950000000003</v>
      </c>
      <c r="E7" s="86">
        <v>5843.0290000000005</v>
      </c>
      <c r="F7" s="86">
        <v>6002.5590000000002</v>
      </c>
    </row>
    <row r="8" spans="1:6" ht="15" customHeight="1">
      <c r="A8" s="187" t="s">
        <v>148</v>
      </c>
      <c r="B8" s="86"/>
      <c r="C8" s="86">
        <v>0</v>
      </c>
      <c r="D8" s="86">
        <v>0</v>
      </c>
      <c r="E8" s="86">
        <v>0</v>
      </c>
      <c r="F8" s="86">
        <v>3205.0239999999999</v>
      </c>
    </row>
    <row r="9" spans="1:6" ht="15" customHeight="1">
      <c r="A9" s="187" t="s">
        <v>15</v>
      </c>
      <c r="B9" s="86" t="e">
        <f>IF(ISNA(VLOOKUP("1.11.01.03",#REF!,4,0)),0,VLOOKUP("1.11.01.03",#REF!,4,0))/1000</f>
        <v>#REF!</v>
      </c>
      <c r="C9" s="86">
        <v>562.29999999999995</v>
      </c>
      <c r="D9" s="86">
        <v>623.12099999999998</v>
      </c>
      <c r="E9" s="86">
        <v>635.46400000000006</v>
      </c>
      <c r="F9" s="86">
        <v>615.04700000000003</v>
      </c>
    </row>
    <row r="10" spans="1:6" ht="15" customHeight="1">
      <c r="A10" s="187" t="s">
        <v>89</v>
      </c>
      <c r="B10" s="86" t="e">
        <f>IF(ISNA(VLOOKUP("1.11.01.10",#REF!,4,0)),0,VLOOKUP("1.11.01.10",#REF!,4,0))/1000</f>
        <v>#REF!</v>
      </c>
      <c r="C10" s="86">
        <v>0</v>
      </c>
      <c r="D10" s="86">
        <v>1051.4670000000001</v>
      </c>
      <c r="E10" s="86">
        <v>1197.325</v>
      </c>
      <c r="F10" s="86">
        <v>1217.2270000000001</v>
      </c>
    </row>
    <row r="11" spans="1:6" ht="15" customHeight="1">
      <c r="A11" s="187" t="s">
        <v>54</v>
      </c>
      <c r="B11" s="86" t="e">
        <f>IF(ISNA(VLOOKUP("1.11.01.05",#REF!,4,0)),0,VLOOKUP("1.11.01.05",#REF!,4,0))/1000+IF(ISNA(VLOOKUP("1.11.01.08",#REF!,4,0)),0,VLOOKUP("1.11.01.08",#REF!,4,0))/1000+IF(ISNA(VLOOKUP("1.11.01.09",#REF!,4,0)),0,VLOOKUP("1.11.01.09",#REF!,4,0))/1000</f>
        <v>#REF!</v>
      </c>
      <c r="C11" s="86">
        <v>1054.5999999999999</v>
      </c>
      <c r="D11" s="86">
        <v>1088.0550000000001</v>
      </c>
      <c r="E11" s="86">
        <v>911.29</v>
      </c>
      <c r="F11" s="86">
        <v>1224.2259999999999</v>
      </c>
    </row>
    <row r="12" spans="1:6" ht="15" customHeight="1">
      <c r="A12" s="187" t="s">
        <v>34</v>
      </c>
      <c r="B12" s="86" t="e">
        <f>IF(ISNA(VLOOKUP("1.11.01.25",#REF!,4,0)),0,VLOOKUP("1.11.01.25",#REF!,4,0))/1000+IF(ISNA(VLOOKUP("1.11.01.91",#REF!,4,0)),0,VLOOKUP("1.11.01.91",#REF!,4,0))/1000+IF(ISNA(VLOOKUP("1.11.01.92",#REF!,4,0)),0,VLOOKUP("1.11.01.92",#REF!,4,0))/1000</f>
        <v>#REF!</v>
      </c>
      <c r="C12" s="86">
        <v>0</v>
      </c>
      <c r="D12" s="86">
        <v>0</v>
      </c>
      <c r="E12" s="86">
        <v>0</v>
      </c>
      <c r="F12" s="86">
        <v>0</v>
      </c>
    </row>
    <row r="13" spans="1:6" s="120" customFormat="1" ht="15" customHeight="1">
      <c r="A13" s="216" t="s">
        <v>373</v>
      </c>
      <c r="B13" s="295"/>
      <c r="C13" s="295">
        <v>36665.063000000002</v>
      </c>
      <c r="D13" s="295">
        <v>39237.444999999992</v>
      </c>
      <c r="E13" s="295">
        <v>39459.237999999998</v>
      </c>
      <c r="F13" s="295">
        <v>42842.567999999999</v>
      </c>
    </row>
    <row r="14" spans="1:6" ht="15" customHeight="1">
      <c r="A14" s="89" t="s">
        <v>22</v>
      </c>
      <c r="B14" s="86" t="e">
        <f>IF(ISNA(VLOOKUP("9.11.03.01",#REF!,4,0)),0,VLOOKUP("9.11.03.01",#REF!,4,0))/1000</f>
        <v>#REF!</v>
      </c>
      <c r="C14" s="86">
        <v>1786.038</v>
      </c>
      <c r="D14" s="86">
        <v>2639.0239999999999</v>
      </c>
      <c r="E14" s="86">
        <v>3098.0859999999998</v>
      </c>
      <c r="F14" s="86">
        <v>3190.7440000000001</v>
      </c>
    </row>
    <row r="15" spans="1:6" ht="14.25" customHeight="1">
      <c r="A15" s="89" t="s">
        <v>23</v>
      </c>
      <c r="B15" s="94">
        <v>0</v>
      </c>
      <c r="C15" s="94">
        <v>146.19999999999999</v>
      </c>
      <c r="D15" s="94">
        <v>27</v>
      </c>
      <c r="E15" s="94">
        <v>27</v>
      </c>
      <c r="F15" s="94">
        <v>27</v>
      </c>
    </row>
    <row r="16" spans="1:6" ht="14.25" customHeight="1">
      <c r="A16" s="293" t="s">
        <v>280</v>
      </c>
      <c r="B16" s="294"/>
      <c r="C16" s="183">
        <v>1932.2380000000001</v>
      </c>
      <c r="D16" s="183">
        <v>2666.0239999999999</v>
      </c>
      <c r="E16" s="183">
        <v>3125.0859999999998</v>
      </c>
      <c r="F16" s="183">
        <v>3217.7440000000001</v>
      </c>
    </row>
    <row r="17" spans="1:6" ht="15" customHeight="1">
      <c r="A17" s="189" t="s">
        <v>369</v>
      </c>
      <c r="B17" s="190" t="e">
        <f>B3-#REF!</f>
        <v>#REF!</v>
      </c>
      <c r="C17" s="190">
        <v>34732.825000000004</v>
      </c>
      <c r="D17" s="190">
        <v>36571.420999999995</v>
      </c>
      <c r="E17" s="190">
        <v>36334.151999999995</v>
      </c>
      <c r="F17" s="190">
        <v>39624.824000000001</v>
      </c>
    </row>
    <row r="18" spans="1:6" ht="15" customHeight="1">
      <c r="A18" s="166"/>
      <c r="B18" s="86"/>
      <c r="C18" s="86"/>
      <c r="D18" s="86"/>
      <c r="E18" s="86"/>
      <c r="F18" s="86"/>
    </row>
    <row r="19" spans="1:6" ht="15" customHeight="1">
      <c r="A19" s="166" t="s">
        <v>370</v>
      </c>
      <c r="B19" s="167" t="e">
        <f>SUM(B21:B34)</f>
        <v>#REF!</v>
      </c>
      <c r="C19" s="167"/>
      <c r="D19" s="167"/>
      <c r="E19" s="167"/>
      <c r="F19" s="167"/>
    </row>
    <row r="20" spans="1:6" ht="15" customHeight="1">
      <c r="A20" s="166" t="s">
        <v>371</v>
      </c>
      <c r="B20" s="167"/>
      <c r="C20" s="167"/>
      <c r="D20" s="167"/>
      <c r="E20" s="167"/>
      <c r="F20" s="167"/>
    </row>
    <row r="21" spans="1:6" ht="15" customHeight="1">
      <c r="A21" s="166" t="s">
        <v>150</v>
      </c>
      <c r="B21" s="86"/>
      <c r="C21" s="167">
        <v>20752.539000000001</v>
      </c>
      <c r="D21" s="167">
        <v>20702.142999999996</v>
      </c>
      <c r="E21" s="167">
        <v>21432.713</v>
      </c>
      <c r="F21" s="167">
        <v>16311.378999999999</v>
      </c>
    </row>
    <row r="22" spans="1:6" ht="15" customHeight="1">
      <c r="A22" s="168" t="s">
        <v>264</v>
      </c>
      <c r="B22" s="86" t="e">
        <f>IF(ISNA(VLOOKUP("1.12.01.03",#REF!,4,0)),0,VLOOKUP("1.12.01.03",#REF!,4,0))/1000</f>
        <v>#REF!</v>
      </c>
      <c r="C22" s="86">
        <v>8741.2160000000003</v>
      </c>
      <c r="D22" s="86">
        <v>8444.0679999999993</v>
      </c>
      <c r="E22" s="86">
        <v>8600.4590000000007</v>
      </c>
      <c r="F22" s="86">
        <v>8593.1749999999993</v>
      </c>
    </row>
    <row r="23" spans="1:6" ht="15" customHeight="1">
      <c r="A23" s="168" t="s">
        <v>28</v>
      </c>
      <c r="B23" s="86" t="e">
        <f>IF(ISNA(VLOOKUP("1.12.01.02",#REF!,4,0)),0,VLOOKUP("1.12.01.02",#REF!,4,0))/1000</f>
        <v>#REF!</v>
      </c>
      <c r="C23" s="86">
        <v>5265.8649999999998</v>
      </c>
      <c r="D23" s="86">
        <v>5266.9009999999998</v>
      </c>
      <c r="E23" s="86">
        <v>5457.2719999999999</v>
      </c>
      <c r="F23" s="86">
        <v>5942.3720000000003</v>
      </c>
    </row>
    <row r="24" spans="1:6" ht="15" customHeight="1">
      <c r="A24" s="168" t="s">
        <v>265</v>
      </c>
      <c r="B24" s="86" t="e">
        <f>IF(ISNA(VLOOKUP("1.12.01.01",#REF!,4,0)),0,VLOOKUP("1.12.01.01",#REF!,4,0))/1000</f>
        <v>#REF!</v>
      </c>
      <c r="C24" s="86">
        <v>1583.0309999999999</v>
      </c>
      <c r="D24" s="86">
        <v>1578.6849999999999</v>
      </c>
      <c r="E24" s="86">
        <v>1601.768</v>
      </c>
      <c r="F24" s="86">
        <v>622.25400000000002</v>
      </c>
    </row>
    <row r="25" spans="1:6" ht="15" customHeight="1">
      <c r="A25" s="168" t="s">
        <v>152</v>
      </c>
      <c r="B25" s="86" t="e">
        <f>IF(ISNA(VLOOKUP("1.12.01.04",#REF!,4,0)),0,VLOOKUP("1.12.01.04",#REF!,4,0))/1000</f>
        <v>#REF!</v>
      </c>
      <c r="C25" s="86">
        <v>0</v>
      </c>
      <c r="D25" s="86">
        <v>0</v>
      </c>
      <c r="E25" s="86">
        <v>0</v>
      </c>
      <c r="F25" s="86">
        <v>352.96899999999999</v>
      </c>
    </row>
    <row r="26" spans="1:6" ht="15" customHeight="1">
      <c r="A26" s="168" t="s">
        <v>18</v>
      </c>
      <c r="B26" s="86" t="e">
        <f>IF(ISNA(VLOOKUP("1.12.01.05",#REF!,4,0)),0,VLOOKUP("1.12.01.05",#REF!,4,0))/1000</f>
        <v>#REF!</v>
      </c>
      <c r="C26" s="86">
        <v>4134.7160000000003</v>
      </c>
      <c r="D26" s="86">
        <v>4252.9430000000002</v>
      </c>
      <c r="E26" s="86">
        <v>4506.0770000000002</v>
      </c>
      <c r="F26" s="86">
        <v>776.79600000000005</v>
      </c>
    </row>
    <row r="27" spans="1:6" ht="15" customHeight="1">
      <c r="A27" s="168" t="s">
        <v>374</v>
      </c>
      <c r="B27" s="86" t="e">
        <f>IF(ISNA(VLOOKUP("1.12.01.06",#REF!,4,0)),0,VLOOKUP("1.12.01.06",#REF!,4,0))/1000</f>
        <v>#REF!</v>
      </c>
      <c r="C27" s="86">
        <v>1027.711</v>
      </c>
      <c r="D27" s="86">
        <v>1159.546</v>
      </c>
      <c r="E27" s="86">
        <v>1267.1369999999999</v>
      </c>
      <c r="F27" s="86">
        <v>23.812999999999999</v>
      </c>
    </row>
    <row r="28" spans="1:6" ht="15" customHeight="1">
      <c r="A28" s="166"/>
      <c r="B28" s="167"/>
      <c r="C28" s="167"/>
      <c r="D28" s="167"/>
      <c r="E28" s="167"/>
      <c r="F28" s="167"/>
    </row>
    <row r="29" spans="1:6" ht="15" customHeight="1">
      <c r="A29" s="166" t="s">
        <v>7</v>
      </c>
      <c r="B29" s="86" t="e">
        <f>IF(ISNA(VLOOKUP("1.12.01.08",#REF!,4,0)),0,VLOOKUP("1.12.01.08",#REF!,4,0))/1000</f>
        <v>#REF!</v>
      </c>
      <c r="C29" s="167">
        <v>2458.6999999999998</v>
      </c>
      <c r="D29" s="167">
        <v>2414.866</v>
      </c>
      <c r="E29" s="167">
        <v>2410.971</v>
      </c>
      <c r="F29" s="167">
        <v>1236.277</v>
      </c>
    </row>
    <row r="30" spans="1:6" ht="15" customHeight="1">
      <c r="A30" s="166"/>
      <c r="B30" s="86"/>
      <c r="C30" s="86"/>
      <c r="D30" s="86"/>
      <c r="E30" s="86"/>
      <c r="F30" s="86"/>
    </row>
    <row r="31" spans="1:6" ht="15" customHeight="1">
      <c r="A31" s="61" t="s">
        <v>267</v>
      </c>
      <c r="B31" s="86" t="e">
        <f>IF(ISNA(VLOOKUP("1.12.01.13",#REF!,4,0)),0,VLOOKUP("1.12.01.13",#REF!,4,0))/1000</f>
        <v>#REF!</v>
      </c>
      <c r="C31" s="167">
        <v>3137.136</v>
      </c>
      <c r="D31" s="167">
        <v>2927.5729999999999</v>
      </c>
      <c r="E31" s="167">
        <v>2544.0710000000004</v>
      </c>
      <c r="F31" s="167">
        <v>2368.2309999999998</v>
      </c>
    </row>
    <row r="32" spans="1:6" ht="15" customHeight="1">
      <c r="A32" s="168" t="s">
        <v>149</v>
      </c>
      <c r="B32" s="86" t="e">
        <f>IF(ISNA(VLOOKUP("1.12.01.16",#REF!,4,0)),0,VLOOKUP("1.12.01.16",#REF!,4,0))/1000</f>
        <v>#REF!</v>
      </c>
      <c r="C32" s="86">
        <v>2598.9450000000002</v>
      </c>
      <c r="D32" s="86">
        <v>2375.393</v>
      </c>
      <c r="E32" s="86">
        <v>2121.7950000000001</v>
      </c>
      <c r="F32" s="86">
        <v>1388.6969999999999</v>
      </c>
    </row>
    <row r="33" spans="1:6" ht="15" customHeight="1">
      <c r="A33" s="168" t="s">
        <v>268</v>
      </c>
      <c r="B33" s="86" t="e">
        <f>IF(ISNA(VLOOKUP("1.12.01.09",#REF!,4,0)),0,VLOOKUP("1.12.01.09",#REF!,4,0))/1000+IF(ISNA(VLOOKUP("1.12.01.10",#REF!,4,0)),0,VLOOKUP("1.12.01.10",#REF!,4,0))/1000+IF(ISNA(VLOOKUP("1.12.01.11",#REF!,4,0)),0,VLOOKUP("1.12.01.11",#REF!,4,0))/1000+IF(ISNA(VLOOKUP("1.12.01.14",#REF!,4,0)),0,VLOOKUP("1.12.01.14",#REF!,4,0))/1000</f>
        <v>#REF!</v>
      </c>
      <c r="C33" s="86">
        <v>194.11499999999998</v>
      </c>
      <c r="D33" s="86">
        <v>182.143</v>
      </c>
      <c r="E33" s="86">
        <v>214.45399999999998</v>
      </c>
      <c r="F33" s="86">
        <v>159.066</v>
      </c>
    </row>
    <row r="34" spans="1:6" ht="15" customHeight="1">
      <c r="A34" s="168" t="s">
        <v>375</v>
      </c>
      <c r="B34" s="86" t="e">
        <f>IF(ISNA(VLOOKUP("1.12.01.25",#REF!,4,0)),0,VLOOKUP("1.12.01.25",#REF!,4,0))/1000+IF(ISNA(VLOOKUP("1.12.01.91",#REF!,4,0)),0,VLOOKUP("1.12.01.91",#REF!,4,0))/1000+IF(ISNA(VLOOKUP("1.12.01.92",#REF!,4,0)),0,VLOOKUP("1.12.01.92",#REF!,4,0))/1000+IF(ISNA(VLOOKUP("1.12.01.94",#REF!,4,0)),0,VLOOKUP("1.12.01.94",#REF!,4,0))/1000+IF(ISNA(VLOOKUP("1.12.01.95",#REF!,4,0)),0,VLOOKUP("1.12.01.95",#REF!,4,0))/1000</f>
        <v>#REF!</v>
      </c>
      <c r="C34" s="86">
        <v>224.07100000000003</v>
      </c>
      <c r="D34" s="86">
        <v>73.963999999999999</v>
      </c>
      <c r="E34" s="86">
        <v>81.923999999999992</v>
      </c>
      <c r="F34" s="86">
        <v>618.62199999999996</v>
      </c>
    </row>
    <row r="35" spans="1:6" ht="15" customHeight="1">
      <c r="A35" s="168" t="s">
        <v>34</v>
      </c>
      <c r="B35" s="86"/>
      <c r="C35" s="86">
        <v>120.005</v>
      </c>
      <c r="D35" s="86">
        <v>296.07299999999998</v>
      </c>
      <c r="E35" s="86">
        <v>125.898</v>
      </c>
      <c r="F35" s="86">
        <v>201.846</v>
      </c>
    </row>
    <row r="36" spans="1:6" ht="15" customHeight="1">
      <c r="A36" s="168"/>
      <c r="B36" s="86"/>
      <c r="C36" s="86"/>
      <c r="D36" s="86"/>
      <c r="E36" s="86"/>
      <c r="F36" s="86"/>
    </row>
    <row r="37" spans="1:6" ht="15" customHeight="1">
      <c r="A37" s="166" t="s">
        <v>372</v>
      </c>
      <c r="B37" s="86"/>
      <c r="C37" s="86"/>
      <c r="D37" s="86"/>
      <c r="E37" s="86"/>
      <c r="F37" s="86"/>
    </row>
    <row r="38" spans="1:6" ht="15" customHeight="1">
      <c r="A38" s="187" t="s">
        <v>17</v>
      </c>
      <c r="B38" s="86" t="e">
        <f>IF(ISNA(VLOOKUP("1.12.01.12",#REF!,4,0)),0,VLOOKUP("1.12.01.12",#REF!,4,0))/1000</f>
        <v>#REF!</v>
      </c>
      <c r="C38" s="86">
        <v>103.3</v>
      </c>
      <c r="D38" s="86">
        <v>93.923000000000002</v>
      </c>
      <c r="E38" s="86">
        <v>92.441999999999993</v>
      </c>
      <c r="F38" s="226" t="s">
        <v>376</v>
      </c>
    </row>
    <row r="39" spans="1:6" ht="15" customHeight="1">
      <c r="A39" s="187" t="s">
        <v>19</v>
      </c>
      <c r="B39" s="86"/>
      <c r="C39" s="86">
        <v>1223.46</v>
      </c>
      <c r="D39" s="86">
        <v>1139.845</v>
      </c>
      <c r="E39" s="86">
        <v>1145.4659999999999</v>
      </c>
      <c r="F39" s="226" t="s">
        <v>376</v>
      </c>
    </row>
    <row r="40" spans="1:6" ht="15" customHeight="1">
      <c r="A40" s="187" t="s">
        <v>20</v>
      </c>
      <c r="B40" s="86"/>
      <c r="C40" s="86">
        <v>190.33</v>
      </c>
      <c r="D40" s="86">
        <v>173.834</v>
      </c>
      <c r="E40" s="86">
        <v>180.48099999999999</v>
      </c>
      <c r="F40" s="226" t="s">
        <v>376</v>
      </c>
    </row>
    <row r="41" spans="1:6" ht="15" customHeight="1">
      <c r="A41" s="216" t="s">
        <v>377</v>
      </c>
      <c r="B41" s="295"/>
      <c r="C41" s="295">
        <v>27865.465</v>
      </c>
      <c r="D41" s="295">
        <v>27452.183999999997</v>
      </c>
      <c r="E41" s="295">
        <v>27806.144</v>
      </c>
      <c r="F41" s="295">
        <v>19915.886999999999</v>
      </c>
    </row>
    <row r="42" spans="1:6" ht="15" customHeight="1">
      <c r="A42" s="89" t="s">
        <v>30</v>
      </c>
      <c r="B42" s="94" t="e">
        <f>+IF(ISNA(VLOOKUP("9.12.03.01",#REF!,4,0)),0,VLOOKUP("9.12.03.01",#REF!,4,0))/1000</f>
        <v>#REF!</v>
      </c>
      <c r="C42" s="94">
        <v>1696.6189999999999</v>
      </c>
      <c r="D42" s="94">
        <v>1914.84</v>
      </c>
      <c r="E42" s="94">
        <v>1970.885</v>
      </c>
      <c r="F42" s="94">
        <v>1865.8789999999999</v>
      </c>
    </row>
    <row r="43" spans="1:6" ht="15" customHeight="1">
      <c r="A43" s="296" t="s">
        <v>378</v>
      </c>
      <c r="B43" s="297" t="e">
        <f>B19-#REF!</f>
        <v>#REF!</v>
      </c>
      <c r="C43" s="297">
        <v>26168.846000000001</v>
      </c>
      <c r="D43" s="297">
        <v>25537.343999999997</v>
      </c>
      <c r="E43" s="297">
        <v>25835.259000000002</v>
      </c>
      <c r="F43" s="297">
        <v>18050.007999999998</v>
      </c>
    </row>
    <row r="44" spans="1:6" ht="15" customHeight="1">
      <c r="A44" s="89"/>
      <c r="B44" s="94"/>
      <c r="C44" s="94"/>
      <c r="D44" s="94"/>
      <c r="E44" s="94"/>
      <c r="F44" s="94"/>
    </row>
    <row r="45" spans="1:6" ht="15" customHeight="1">
      <c r="A45" s="57" t="s">
        <v>35</v>
      </c>
      <c r="B45" s="191">
        <f>SUM(B56:B60)</f>
        <v>1820.4</v>
      </c>
      <c r="C45" s="191"/>
      <c r="D45" s="191"/>
      <c r="E45" s="191"/>
      <c r="F45" s="191"/>
    </row>
    <row r="46" spans="1:6" ht="15" customHeight="1">
      <c r="A46" s="57"/>
      <c r="B46" s="191"/>
      <c r="C46" s="191"/>
      <c r="D46" s="191"/>
      <c r="E46" s="191"/>
      <c r="F46" s="191"/>
    </row>
    <row r="47" spans="1:6" ht="15" customHeight="1">
      <c r="A47" s="185" t="s">
        <v>443</v>
      </c>
      <c r="B47" s="191"/>
      <c r="C47" s="191">
        <v>1511.3050000000001</v>
      </c>
      <c r="D47" s="191">
        <v>1561.182</v>
      </c>
      <c r="E47" s="191">
        <v>1713.6669999999999</v>
      </c>
      <c r="F47" s="191">
        <v>6977.1620000000003</v>
      </c>
    </row>
    <row r="48" spans="1:6" ht="15" customHeight="1">
      <c r="A48" s="93" t="s">
        <v>381</v>
      </c>
      <c r="B48" s="191"/>
      <c r="C48" s="86">
        <v>1511.3050000000001</v>
      </c>
      <c r="D48" s="86">
        <v>1561.182</v>
      </c>
      <c r="E48" s="86">
        <v>1713.6669999999999</v>
      </c>
      <c r="F48" s="86">
        <v>1258.7270000000001</v>
      </c>
    </row>
    <row r="49" spans="1:6" ht="15" customHeight="1">
      <c r="A49" s="93" t="s">
        <v>382</v>
      </c>
      <c r="B49" s="191"/>
      <c r="C49" s="298">
        <v>0</v>
      </c>
      <c r="D49" s="298">
        <v>0</v>
      </c>
      <c r="E49" s="298">
        <v>0</v>
      </c>
      <c r="F49" s="86">
        <v>3556.087</v>
      </c>
    </row>
    <row r="50" spans="1:6" ht="15" customHeight="1">
      <c r="A50" s="93" t="s">
        <v>383</v>
      </c>
      <c r="B50" s="191"/>
      <c r="C50" s="298">
        <v>0</v>
      </c>
      <c r="D50" s="298">
        <v>0</v>
      </c>
      <c r="E50" s="298">
        <v>0</v>
      </c>
      <c r="F50" s="86">
        <v>128.56399999999999</v>
      </c>
    </row>
    <row r="51" spans="1:6" ht="15" customHeight="1">
      <c r="A51" s="93" t="s">
        <v>366</v>
      </c>
      <c r="B51" s="191"/>
      <c r="C51" s="298">
        <v>0</v>
      </c>
      <c r="D51" s="298">
        <v>0</v>
      </c>
      <c r="E51" s="298">
        <v>0</v>
      </c>
      <c r="F51" s="86">
        <v>2033.7840000000001</v>
      </c>
    </row>
    <row r="52" spans="1:6" ht="15" customHeight="1">
      <c r="A52" s="93"/>
      <c r="B52" s="191"/>
      <c r="C52" s="191"/>
      <c r="D52" s="191"/>
      <c r="E52" s="191"/>
      <c r="F52" s="191"/>
    </row>
    <row r="53" spans="1:6" ht="15" customHeight="1">
      <c r="A53" s="107" t="s">
        <v>367</v>
      </c>
      <c r="B53" s="191"/>
      <c r="C53" s="191">
        <v>1893.2639999999999</v>
      </c>
      <c r="D53" s="191">
        <v>593.798</v>
      </c>
      <c r="E53" s="191">
        <v>577.49800000000005</v>
      </c>
      <c r="F53" s="191">
        <v>490.63500000000005</v>
      </c>
    </row>
    <row r="54" spans="1:6" ht="20.25" customHeight="1">
      <c r="A54" s="144" t="s">
        <v>384</v>
      </c>
      <c r="B54" s="191"/>
      <c r="C54" s="298">
        <v>0</v>
      </c>
      <c r="D54" s="298">
        <v>0</v>
      </c>
      <c r="E54" s="298">
        <v>0</v>
      </c>
      <c r="F54" s="86">
        <v>35.92</v>
      </c>
    </row>
    <row r="55" spans="1:6" ht="15" customHeight="1">
      <c r="A55" s="44" t="s">
        <v>389</v>
      </c>
      <c r="B55" s="191"/>
      <c r="C55" s="298">
        <v>0</v>
      </c>
      <c r="D55" s="298">
        <v>0</v>
      </c>
      <c r="E55" s="298">
        <v>0</v>
      </c>
      <c r="F55" s="86">
        <v>85</v>
      </c>
    </row>
    <row r="56" spans="1:6" ht="15" customHeight="1">
      <c r="A56" s="95" t="s">
        <v>179</v>
      </c>
      <c r="B56" s="92">
        <v>1073.4000000000001</v>
      </c>
      <c r="C56" s="92">
        <v>1171.223</v>
      </c>
      <c r="D56" s="86">
        <v>179.7</v>
      </c>
      <c r="E56" s="86">
        <v>82.441000000000003</v>
      </c>
      <c r="F56" s="86">
        <v>208.149</v>
      </c>
    </row>
    <row r="57" spans="1:6" ht="15" customHeight="1">
      <c r="A57" s="89" t="s">
        <v>32</v>
      </c>
      <c r="B57" s="92">
        <v>56.7</v>
      </c>
      <c r="C57" s="92">
        <v>84.453000000000003</v>
      </c>
      <c r="D57" s="86">
        <v>88.033000000000001</v>
      </c>
      <c r="E57" s="86">
        <v>86.265000000000001</v>
      </c>
      <c r="F57" s="86">
        <v>104.083</v>
      </c>
    </row>
    <row r="58" spans="1:6" ht="15" customHeight="1">
      <c r="A58" s="89" t="s">
        <v>10</v>
      </c>
      <c r="B58" s="92">
        <v>690.3</v>
      </c>
      <c r="C58" s="92">
        <v>637.58799999999997</v>
      </c>
      <c r="D58" s="86">
        <v>326.065</v>
      </c>
      <c r="E58" s="86">
        <v>408.79199999999997</v>
      </c>
      <c r="F58" s="86">
        <v>41.777999999999999</v>
      </c>
    </row>
    <row r="59" spans="1:6" ht="15" customHeight="1">
      <c r="A59" s="89" t="s">
        <v>158</v>
      </c>
      <c r="B59" s="92"/>
      <c r="C59" s="92">
        <v>0</v>
      </c>
      <c r="D59" s="92">
        <v>0</v>
      </c>
      <c r="E59" s="92">
        <v>0</v>
      </c>
      <c r="F59" s="86">
        <v>15.705</v>
      </c>
    </row>
    <row r="60" spans="1:6" ht="15" customHeight="1">
      <c r="A60" s="89" t="s">
        <v>21</v>
      </c>
      <c r="B60" s="94">
        <v>0</v>
      </c>
      <c r="C60" s="94">
        <v>0</v>
      </c>
      <c r="D60" s="86">
        <v>0</v>
      </c>
      <c r="E60" s="86">
        <v>0</v>
      </c>
      <c r="F60" s="86">
        <v>0</v>
      </c>
    </row>
    <row r="61" spans="1:6" ht="23.25" customHeight="1">
      <c r="A61" s="300" t="s">
        <v>379</v>
      </c>
      <c r="B61" s="297"/>
      <c r="C61" s="297">
        <v>3404.569</v>
      </c>
      <c r="D61" s="297">
        <v>2154.98</v>
      </c>
      <c r="E61" s="297">
        <v>2291.165</v>
      </c>
      <c r="F61" s="297">
        <v>7467.7970000000005</v>
      </c>
    </row>
    <row r="62" spans="1:6" ht="15" customHeight="1">
      <c r="A62" s="89" t="s">
        <v>24</v>
      </c>
      <c r="B62" s="92">
        <v>50.9</v>
      </c>
      <c r="C62" s="92">
        <v>20.9</v>
      </c>
      <c r="D62" s="86">
        <v>0</v>
      </c>
      <c r="E62" s="86">
        <v>0</v>
      </c>
      <c r="F62" s="86">
        <v>0</v>
      </c>
    </row>
    <row r="63" spans="1:6" ht="24" customHeight="1">
      <c r="A63" s="299" t="s">
        <v>380</v>
      </c>
      <c r="B63" s="297" t="e">
        <f>B45-#REF!</f>
        <v>#REF!</v>
      </c>
      <c r="C63" s="297">
        <v>3383.6689999999999</v>
      </c>
      <c r="D63" s="297">
        <v>2154.98</v>
      </c>
      <c r="E63" s="297">
        <v>2291.165</v>
      </c>
      <c r="F63" s="297">
        <v>7467.7970000000005</v>
      </c>
    </row>
    <row r="64" spans="1:6" ht="13.5" customHeight="1">
      <c r="A64" s="188" t="s">
        <v>274</v>
      </c>
      <c r="B64" s="113" t="e">
        <f>B3+B19+B45</f>
        <v>#REF!</v>
      </c>
      <c r="C64" s="113">
        <v>67935.097000000009</v>
      </c>
      <c r="D64" s="113">
        <v>68844.608999999982</v>
      </c>
      <c r="E64" s="113">
        <v>69556.546999999991</v>
      </c>
      <c r="F64" s="113">
        <v>70226.252000000008</v>
      </c>
    </row>
    <row r="65" spans="1:6" ht="13.5" customHeight="1">
      <c r="A65" s="188" t="s">
        <v>275</v>
      </c>
      <c r="B65" s="113" t="e">
        <f>#REF!+#REF!+#REF!</f>
        <v>#REF!</v>
      </c>
      <c r="C65" s="113">
        <v>3649.7570000000001</v>
      </c>
      <c r="D65" s="113">
        <v>4580.8639999999996</v>
      </c>
      <c r="E65" s="113">
        <v>5095.9709999999995</v>
      </c>
      <c r="F65" s="113">
        <v>5083.6229999999996</v>
      </c>
    </row>
    <row r="66" spans="1:6" ht="13.5" customHeight="1">
      <c r="A66" s="177" t="s">
        <v>276</v>
      </c>
      <c r="B66" s="183" t="e">
        <f>B64-B65</f>
        <v>#REF!</v>
      </c>
      <c r="C66" s="183">
        <v>64285.340000000004</v>
      </c>
      <c r="D66" s="183">
        <v>64263.744999999995</v>
      </c>
      <c r="E66" s="183">
        <v>64460.575999999994</v>
      </c>
      <c r="F66" s="183">
        <v>65142.628999999994</v>
      </c>
    </row>
    <row r="67" spans="1:6" ht="24.75" customHeight="1">
      <c r="A67" s="542" t="s">
        <v>399</v>
      </c>
      <c r="B67" s="454"/>
      <c r="C67" s="454"/>
      <c r="D67" s="454"/>
      <c r="E67" s="454"/>
      <c r="F67" s="454"/>
    </row>
    <row r="68" spans="1:6" ht="52.5" customHeight="1">
      <c r="A68" s="474" t="s">
        <v>522</v>
      </c>
      <c r="B68" s="462"/>
      <c r="C68" s="462"/>
      <c r="D68" s="462"/>
      <c r="E68" s="462"/>
      <c r="F68" s="454"/>
    </row>
    <row r="69" spans="1:6" ht="15" customHeight="1">
      <c r="A69" s="541"/>
      <c r="B69" s="454"/>
      <c r="C69" s="454"/>
      <c r="D69" s="454"/>
      <c r="E69" s="454"/>
      <c r="F69" s="454"/>
    </row>
    <row r="70" spans="1:6" ht="23.25" customHeight="1">
      <c r="A70" s="458" t="s">
        <v>252</v>
      </c>
      <c r="B70" s="543"/>
      <c r="C70" s="543"/>
      <c r="D70" s="543"/>
      <c r="E70" s="543"/>
      <c r="F70" s="454"/>
    </row>
    <row r="71" spans="1:6" ht="15" customHeight="1"/>
    <row r="72" spans="1:6" ht="15" customHeight="1"/>
    <row r="73" spans="1:6" ht="15" customHeight="1"/>
    <row r="74" spans="1:6" ht="15" customHeight="1"/>
    <row r="75" spans="1:6" ht="15" customHeight="1"/>
    <row r="76" spans="1:6" ht="15" customHeight="1"/>
    <row r="77" spans="1:6" ht="15" customHeight="1"/>
    <row r="78" spans="1:6" ht="15" customHeight="1"/>
    <row r="79" spans="1:6" ht="15" customHeight="1"/>
    <row r="80" spans="1:6"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8.75" customHeight="1"/>
    <row r="107" ht="18.75" customHeight="1"/>
    <row r="119" spans="1:6" s="7" customFormat="1">
      <c r="A119" s="1"/>
      <c r="B119" s="1"/>
      <c r="C119" s="1"/>
      <c r="D119" s="1"/>
      <c r="E119" s="1"/>
      <c r="F119" s="1"/>
    </row>
  </sheetData>
  <mergeCells count="5">
    <mergeCell ref="A69:F69"/>
    <mergeCell ref="A67:F67"/>
    <mergeCell ref="A68:F68"/>
    <mergeCell ref="A70:F70"/>
    <mergeCell ref="A1:F1"/>
  </mergeCells>
  <pageMargins left="0" right="0" top="0.74803149606299213" bottom="0.74803149606299213" header="0.31496062992125984" footer="0.31496062992125984"/>
  <pageSetup paperSize="9" scale="85" orientation="portrait" r:id="rId1"/>
</worksheet>
</file>

<file path=xl/worksheets/sheet28.xml><?xml version="1.0" encoding="utf-8"?>
<worksheet xmlns="http://schemas.openxmlformats.org/spreadsheetml/2006/main" xmlns:r="http://schemas.openxmlformats.org/officeDocument/2006/relationships">
  <sheetPr codeName="Blad36">
    <tabColor rgb="FFFFFF00"/>
  </sheetPr>
  <dimension ref="A1:L36"/>
  <sheetViews>
    <sheetView topLeftCell="A28" zoomScale="90" zoomScaleNormal="90" workbookViewId="0">
      <selection activeCell="A38" sqref="A38"/>
    </sheetView>
  </sheetViews>
  <sheetFormatPr defaultColWidth="8.7109375" defaultRowHeight="15"/>
  <cols>
    <col min="1" max="1" width="32.5703125" style="30" customWidth="1"/>
    <col min="2" max="8" width="8.85546875" style="30" customWidth="1"/>
    <col min="9" max="9" width="10" style="30" bestFit="1" customWidth="1"/>
    <col min="10" max="11" width="8.85546875" style="30" customWidth="1"/>
    <col min="12" max="12" width="10.7109375" style="30" customWidth="1"/>
    <col min="13" max="16384" width="8.7109375" style="30"/>
  </cols>
  <sheetData>
    <row r="1" spans="1:12" ht="27" customHeight="1">
      <c r="A1" s="460" t="s">
        <v>440</v>
      </c>
      <c r="B1" s="548"/>
      <c r="C1" s="548"/>
      <c r="D1" s="548"/>
      <c r="E1" s="548"/>
      <c r="F1" s="548"/>
      <c r="G1" s="548"/>
      <c r="H1" s="548"/>
      <c r="I1" s="548"/>
      <c r="J1" s="548"/>
      <c r="K1" s="548"/>
      <c r="L1" s="548"/>
    </row>
    <row r="2" spans="1:12">
      <c r="A2" s="192"/>
      <c r="B2" s="193">
        <v>2005</v>
      </c>
      <c r="C2" s="193">
        <v>2006</v>
      </c>
      <c r="D2" s="193">
        <v>2007</v>
      </c>
      <c r="E2" s="193">
        <v>2008</v>
      </c>
      <c r="F2" s="193">
        <v>2009</v>
      </c>
      <c r="G2" s="193" t="s">
        <v>94</v>
      </c>
      <c r="H2" s="193">
        <v>2011</v>
      </c>
      <c r="I2" s="193">
        <v>2012</v>
      </c>
      <c r="J2" s="193">
        <v>2013</v>
      </c>
      <c r="K2" s="193">
        <v>2014</v>
      </c>
      <c r="L2" s="193" t="s">
        <v>527</v>
      </c>
    </row>
    <row r="3" spans="1:12" ht="24" hidden="1">
      <c r="A3" s="194" t="s">
        <v>180</v>
      </c>
      <c r="B3" s="192"/>
      <c r="C3" s="192"/>
      <c r="D3" s="192"/>
      <c r="E3" s="192"/>
      <c r="F3" s="192"/>
      <c r="G3" s="192"/>
      <c r="H3" s="192"/>
      <c r="I3" s="192"/>
      <c r="J3" s="192"/>
      <c r="K3" s="192"/>
      <c r="L3" s="192"/>
    </row>
    <row r="4" spans="1:12" hidden="1">
      <c r="A4" s="185" t="s">
        <v>2</v>
      </c>
      <c r="B4" s="195"/>
      <c r="C4" s="195"/>
      <c r="D4" s="195"/>
      <c r="E4" s="195"/>
      <c r="F4" s="195"/>
      <c r="G4" s="195"/>
      <c r="H4" s="195"/>
      <c r="I4" s="195"/>
      <c r="J4" s="195"/>
      <c r="K4" s="195"/>
      <c r="L4" s="195"/>
    </row>
    <row r="5" spans="1:12" hidden="1">
      <c r="A5" s="196" t="s">
        <v>97</v>
      </c>
      <c r="B5" s="197">
        <v>24061.4</v>
      </c>
      <c r="C5" s="197">
        <v>25184.400000000001</v>
      </c>
      <c r="D5" s="197">
        <f>26214.5+3</f>
        <v>26217.5</v>
      </c>
      <c r="E5" s="197">
        <v>30625.5</v>
      </c>
      <c r="F5" s="197">
        <v>33561.800000000003</v>
      </c>
      <c r="G5" s="197">
        <v>34538.400000000001</v>
      </c>
      <c r="H5" s="197">
        <v>36509.1</v>
      </c>
      <c r="I5" s="197">
        <v>36332.082999999999</v>
      </c>
      <c r="J5" s="197">
        <v>39573.967000000004</v>
      </c>
      <c r="K5" s="197">
        <v>40079.837999999996</v>
      </c>
      <c r="L5" s="197">
        <f>L21</f>
        <v>42842.567999999999</v>
      </c>
    </row>
    <row r="6" spans="1:12" hidden="1">
      <c r="A6" s="196" t="s">
        <v>36</v>
      </c>
      <c r="B6" s="197">
        <v>2046.4</v>
      </c>
      <c r="C6" s="197">
        <v>2052.6999999999998</v>
      </c>
      <c r="D6" s="197">
        <f>2047-18</f>
        <v>2029</v>
      </c>
      <c r="E6" s="197">
        <v>1310.7</v>
      </c>
      <c r="F6" s="197">
        <v>1364</v>
      </c>
      <c r="G6" s="197">
        <v>1480.7</v>
      </c>
      <c r="H6" s="197">
        <v>1514.6</v>
      </c>
      <c r="I6" s="197">
        <v>1945.038</v>
      </c>
      <c r="J6" s="197">
        <v>2706.643</v>
      </c>
      <c r="K6" s="197">
        <v>3125.0859999999998</v>
      </c>
      <c r="L6" s="197">
        <f>L22</f>
        <v>3217.7440000000001</v>
      </c>
    </row>
    <row r="7" spans="1:12" hidden="1">
      <c r="A7" s="219" t="s">
        <v>98</v>
      </c>
      <c r="B7" s="205">
        <f>B5-B6</f>
        <v>22015</v>
      </c>
      <c r="C7" s="205">
        <f>C5-C6</f>
        <v>23131.7</v>
      </c>
      <c r="D7" s="205">
        <f t="shared" ref="D7:I7" si="0">D5-D6</f>
        <v>24188.5</v>
      </c>
      <c r="E7" s="205">
        <f t="shared" si="0"/>
        <v>29314.799999999999</v>
      </c>
      <c r="F7" s="205">
        <f t="shared" si="0"/>
        <v>32197.800000000003</v>
      </c>
      <c r="G7" s="205">
        <f t="shared" si="0"/>
        <v>33057.700000000004</v>
      </c>
      <c r="H7" s="205">
        <f t="shared" si="0"/>
        <v>34994.5</v>
      </c>
      <c r="I7" s="205">
        <f t="shared" si="0"/>
        <v>34387.044999999998</v>
      </c>
      <c r="J7" s="205">
        <v>36867.324000000008</v>
      </c>
      <c r="K7" s="205">
        <v>36954.751999999993</v>
      </c>
      <c r="L7" s="205">
        <f>L5-L6</f>
        <v>39624.824000000001</v>
      </c>
    </row>
    <row r="8" spans="1:12" ht="33" hidden="1">
      <c r="A8" s="198" t="s">
        <v>385</v>
      </c>
      <c r="B8" s="197"/>
      <c r="C8" s="197"/>
      <c r="D8" s="197"/>
      <c r="E8" s="197"/>
      <c r="F8" s="197"/>
      <c r="G8" s="197"/>
      <c r="H8" s="197"/>
      <c r="I8" s="197"/>
      <c r="J8" s="197"/>
      <c r="K8" s="197"/>
      <c r="L8" s="197"/>
    </row>
    <row r="9" spans="1:12" hidden="1">
      <c r="A9" s="196" t="s">
        <v>97</v>
      </c>
      <c r="B9" s="197">
        <v>22123</v>
      </c>
      <c r="C9" s="197">
        <f>23010-34.5</f>
        <v>22975.5</v>
      </c>
      <c r="D9" s="197">
        <v>23011.279999999999</v>
      </c>
      <c r="E9" s="197">
        <v>21995.7</v>
      </c>
      <c r="F9" s="197">
        <v>23436.2</v>
      </c>
      <c r="G9" s="197">
        <v>24292.9</v>
      </c>
      <c r="H9" s="197">
        <v>25218.400000000001</v>
      </c>
      <c r="I9" s="197">
        <v>27894.275000000001</v>
      </c>
      <c r="J9" s="197">
        <v>27511.063000000002</v>
      </c>
      <c r="K9" s="197">
        <v>27840.212</v>
      </c>
      <c r="L9" s="197">
        <f>L25</f>
        <v>19915.886999999999</v>
      </c>
    </row>
    <row r="10" spans="1:12" hidden="1">
      <c r="A10" s="196" t="s">
        <v>36</v>
      </c>
      <c r="B10" s="197">
        <v>1804.4</v>
      </c>
      <c r="C10" s="197">
        <v>1794</v>
      </c>
      <c r="D10" s="197">
        <v>1675.5</v>
      </c>
      <c r="E10" s="197">
        <v>1731.6</v>
      </c>
      <c r="F10" s="197">
        <v>1550.3</v>
      </c>
      <c r="G10" s="197">
        <v>1478.2</v>
      </c>
      <c r="H10" s="197">
        <v>1623.2</v>
      </c>
      <c r="I10" s="197">
        <v>1695.819</v>
      </c>
      <c r="J10" s="197">
        <v>1900.28</v>
      </c>
      <c r="K10" s="197">
        <v>1994.585</v>
      </c>
      <c r="L10" s="197">
        <f>L26</f>
        <v>1865.8789999999999</v>
      </c>
    </row>
    <row r="11" spans="1:12" hidden="1">
      <c r="A11" s="219" t="s">
        <v>98</v>
      </c>
      <c r="B11" s="205">
        <f>B9-B10</f>
        <v>20318.599999999999</v>
      </c>
      <c r="C11" s="205">
        <f>C9-C10</f>
        <v>21181.5</v>
      </c>
      <c r="D11" s="205">
        <f t="shared" ref="D11:I11" si="1">D9-D10</f>
        <v>21335.78</v>
      </c>
      <c r="E11" s="205">
        <f t="shared" si="1"/>
        <v>20264.100000000002</v>
      </c>
      <c r="F11" s="205">
        <f t="shared" si="1"/>
        <v>21885.9</v>
      </c>
      <c r="G11" s="205">
        <f t="shared" si="1"/>
        <v>22814.7</v>
      </c>
      <c r="H11" s="205">
        <f t="shared" si="1"/>
        <v>23595.200000000001</v>
      </c>
      <c r="I11" s="205">
        <f t="shared" si="1"/>
        <v>26198.456000000002</v>
      </c>
      <c r="J11" s="205">
        <v>25610.783000000003</v>
      </c>
      <c r="K11" s="205">
        <v>25845.627</v>
      </c>
      <c r="L11" s="205">
        <f>L9-L10</f>
        <v>18050.007999999998</v>
      </c>
    </row>
    <row r="12" spans="1:12" ht="22.5" hidden="1">
      <c r="A12" s="199" t="s">
        <v>35</v>
      </c>
      <c r="B12" s="197"/>
      <c r="C12" s="197"/>
      <c r="D12" s="197"/>
      <c r="E12" s="197"/>
      <c r="F12" s="197"/>
      <c r="G12" s="197"/>
      <c r="H12" s="197"/>
      <c r="I12" s="197"/>
      <c r="J12" s="197"/>
      <c r="K12" s="197"/>
      <c r="L12" s="197"/>
    </row>
    <row r="13" spans="1:12" hidden="1">
      <c r="A13" s="196" t="s">
        <v>97</v>
      </c>
      <c r="B13" s="197">
        <v>0</v>
      </c>
      <c r="C13" s="197">
        <v>34.5</v>
      </c>
      <c r="D13" s="197">
        <v>2047</v>
      </c>
      <c r="E13" s="197">
        <v>2257.6</v>
      </c>
      <c r="F13" s="197">
        <v>2357.1999999999998</v>
      </c>
      <c r="G13" s="197">
        <v>2867.8</v>
      </c>
      <c r="H13" s="197">
        <v>3276.4</v>
      </c>
      <c r="I13" s="197">
        <v>3404.569</v>
      </c>
      <c r="J13" s="197">
        <v>2154.98</v>
      </c>
      <c r="K13" s="197">
        <v>2291.165</v>
      </c>
      <c r="L13" s="197">
        <f>L29</f>
        <v>7467.7970000000005</v>
      </c>
    </row>
    <row r="14" spans="1:12" hidden="1">
      <c r="A14" s="196" t="s">
        <v>36</v>
      </c>
      <c r="B14" s="197">
        <v>0</v>
      </c>
      <c r="C14" s="197">
        <v>0</v>
      </c>
      <c r="D14" s="197">
        <v>0</v>
      </c>
      <c r="E14" s="197">
        <v>39</v>
      </c>
      <c r="F14" s="197">
        <v>63.3</v>
      </c>
      <c r="G14" s="197">
        <v>73.400000000000006</v>
      </c>
      <c r="H14" s="197">
        <v>50.9</v>
      </c>
      <c r="I14" s="197">
        <v>20.914000000000001</v>
      </c>
      <c r="J14" s="197">
        <v>0</v>
      </c>
      <c r="K14" s="197">
        <v>0</v>
      </c>
      <c r="L14" s="197">
        <f>L30</f>
        <v>0</v>
      </c>
    </row>
    <row r="15" spans="1:12" hidden="1">
      <c r="A15" s="196" t="s">
        <v>98</v>
      </c>
      <c r="B15" s="197">
        <f>B13-B14</f>
        <v>0</v>
      </c>
      <c r="C15" s="197">
        <f>C13-C14</f>
        <v>34.5</v>
      </c>
      <c r="D15" s="197">
        <f t="shared" ref="D15:I15" si="2">D13-D14</f>
        <v>2047</v>
      </c>
      <c r="E15" s="197">
        <f t="shared" si="2"/>
        <v>2218.6</v>
      </c>
      <c r="F15" s="197">
        <f t="shared" si="2"/>
        <v>2293.8999999999996</v>
      </c>
      <c r="G15" s="197">
        <f t="shared" si="2"/>
        <v>2794.4</v>
      </c>
      <c r="H15" s="197">
        <f t="shared" si="2"/>
        <v>3225.5</v>
      </c>
      <c r="I15" s="197">
        <f t="shared" si="2"/>
        <v>3383.6549999999997</v>
      </c>
      <c r="J15" s="197">
        <v>2154.98</v>
      </c>
      <c r="K15" s="197">
        <v>2291.165</v>
      </c>
      <c r="L15" s="197">
        <f>L13-L14</f>
        <v>7467.7970000000005</v>
      </c>
    </row>
    <row r="16" spans="1:12" hidden="1">
      <c r="A16" s="200" t="s">
        <v>96</v>
      </c>
      <c r="B16" s="201">
        <f t="shared" ref="B16:J16" si="3">B5+B9+B13</f>
        <v>46184.4</v>
      </c>
      <c r="C16" s="201">
        <f t="shared" si="3"/>
        <v>48194.400000000001</v>
      </c>
      <c r="D16" s="201">
        <f t="shared" si="3"/>
        <v>51275.78</v>
      </c>
      <c r="E16" s="201">
        <f t="shared" si="3"/>
        <v>54878.799999999996</v>
      </c>
      <c r="F16" s="201">
        <f t="shared" si="3"/>
        <v>59355.199999999997</v>
      </c>
      <c r="G16" s="201">
        <f t="shared" si="3"/>
        <v>61699.100000000006</v>
      </c>
      <c r="H16" s="201">
        <f t="shared" si="3"/>
        <v>65003.9</v>
      </c>
      <c r="I16" s="201">
        <f t="shared" si="3"/>
        <v>67630.926999999996</v>
      </c>
      <c r="J16" s="201">
        <f t="shared" si="3"/>
        <v>69240.009999999995</v>
      </c>
      <c r="K16" s="201">
        <v>70211.214999999982</v>
      </c>
      <c r="L16" s="201">
        <f>L5+L9+L13</f>
        <v>70226.252000000008</v>
      </c>
    </row>
    <row r="17" spans="1:12" hidden="1">
      <c r="A17" s="202" t="s">
        <v>55</v>
      </c>
      <c r="B17" s="197">
        <f t="shared" ref="B17:J17" si="4">B6+B10+B14</f>
        <v>3850.8</v>
      </c>
      <c r="C17" s="197">
        <f t="shared" si="4"/>
        <v>3846.7</v>
      </c>
      <c r="D17" s="197">
        <f t="shared" si="4"/>
        <v>3704.5</v>
      </c>
      <c r="E17" s="197">
        <f t="shared" si="4"/>
        <v>3081.3</v>
      </c>
      <c r="F17" s="197">
        <f t="shared" si="4"/>
        <v>2977.6000000000004</v>
      </c>
      <c r="G17" s="197">
        <f t="shared" si="4"/>
        <v>3032.3</v>
      </c>
      <c r="H17" s="197">
        <f t="shared" si="4"/>
        <v>3188.7000000000003</v>
      </c>
      <c r="I17" s="197">
        <f t="shared" si="4"/>
        <v>3661.7710000000002</v>
      </c>
      <c r="J17" s="197">
        <f t="shared" si="4"/>
        <v>4606.9229999999998</v>
      </c>
      <c r="K17" s="197">
        <v>5119.6710000000003</v>
      </c>
      <c r="L17" s="197">
        <f>L6+L10+L14</f>
        <v>5083.6229999999996</v>
      </c>
    </row>
    <row r="18" spans="1:12" hidden="1">
      <c r="A18" s="203" t="s">
        <v>56</v>
      </c>
      <c r="B18" s="204">
        <f t="shared" ref="B18:J18" si="5">B16-B17</f>
        <v>42333.599999999999</v>
      </c>
      <c r="C18" s="204">
        <f t="shared" si="5"/>
        <v>44347.700000000004</v>
      </c>
      <c r="D18" s="204">
        <f t="shared" si="5"/>
        <v>47571.28</v>
      </c>
      <c r="E18" s="204">
        <f t="shared" si="5"/>
        <v>51797.499999999993</v>
      </c>
      <c r="F18" s="204">
        <f t="shared" si="5"/>
        <v>56377.599999999999</v>
      </c>
      <c r="G18" s="204">
        <f t="shared" si="5"/>
        <v>58666.8</v>
      </c>
      <c r="H18" s="204">
        <f t="shared" si="5"/>
        <v>61815.200000000004</v>
      </c>
      <c r="I18" s="204">
        <f t="shared" si="5"/>
        <v>63969.155999999995</v>
      </c>
      <c r="J18" s="204">
        <f t="shared" si="5"/>
        <v>64633.086999999992</v>
      </c>
      <c r="K18" s="204">
        <v>65091.54399999998</v>
      </c>
      <c r="L18" s="204">
        <f>L16-L17</f>
        <v>65142.629000000008</v>
      </c>
    </row>
    <row r="19" spans="1:12" ht="24">
      <c r="A19" s="220" t="s">
        <v>57</v>
      </c>
      <c r="B19" s="205"/>
      <c r="C19" s="205"/>
      <c r="D19" s="205"/>
      <c r="E19" s="205"/>
      <c r="F19" s="205"/>
      <c r="G19" s="205"/>
      <c r="H19" s="205"/>
      <c r="I19" s="205"/>
      <c r="J19" s="205"/>
      <c r="K19" s="205"/>
      <c r="L19" s="205"/>
    </row>
    <row r="20" spans="1:12">
      <c r="A20" s="185" t="s">
        <v>2</v>
      </c>
      <c r="B20" s="197"/>
      <c r="C20" s="197"/>
      <c r="D20" s="197"/>
      <c r="E20" s="197"/>
      <c r="F20" s="221"/>
      <c r="G20" s="197"/>
      <c r="H20" s="197"/>
      <c r="I20" s="197"/>
      <c r="J20" s="197"/>
      <c r="K20" s="197"/>
      <c r="L20" s="197"/>
    </row>
    <row r="21" spans="1:12">
      <c r="A21" s="196" t="s">
        <v>97</v>
      </c>
      <c r="B21" s="197">
        <v>24299.312586000004</v>
      </c>
      <c r="C21" s="197">
        <v>25292.638080000001</v>
      </c>
      <c r="D21" s="197">
        <v>26077.106981000001</v>
      </c>
      <c r="E21" s="197">
        <v>31465.4</v>
      </c>
      <c r="F21" s="197">
        <v>33756.36</v>
      </c>
      <c r="G21" s="197">
        <v>35473.733999999997</v>
      </c>
      <c r="H21" s="197">
        <v>35982.826999999997</v>
      </c>
      <c r="I21" s="197">
        <v>36665.063000000002</v>
      </c>
      <c r="J21" s="197">
        <v>39237.444999999992</v>
      </c>
      <c r="K21" s="197">
        <v>39459.237999999998</v>
      </c>
      <c r="L21" s="197">
        <v>42842.567999999999</v>
      </c>
    </row>
    <row r="22" spans="1:12">
      <c r="A22" s="196" t="s">
        <v>36</v>
      </c>
      <c r="B22" s="197">
        <v>2046.6000000000001</v>
      </c>
      <c r="C22" s="197">
        <v>2052.6999999999998</v>
      </c>
      <c r="D22" s="197">
        <v>2047</v>
      </c>
      <c r="E22" s="197">
        <v>1310.7</v>
      </c>
      <c r="F22" s="197">
        <v>1364</v>
      </c>
      <c r="G22" s="197">
        <v>1480.7</v>
      </c>
      <c r="H22" s="197">
        <v>1499.03</v>
      </c>
      <c r="I22" s="197">
        <v>1932.2380000000001</v>
      </c>
      <c r="J22" s="197">
        <v>2666.0239999999999</v>
      </c>
      <c r="K22" s="197">
        <v>3125.0859999999998</v>
      </c>
      <c r="L22" s="197">
        <v>3217.7440000000001</v>
      </c>
    </row>
    <row r="23" spans="1:12">
      <c r="A23" s="219" t="s">
        <v>98</v>
      </c>
      <c r="B23" s="205">
        <v>22252.712586000005</v>
      </c>
      <c r="C23" s="205">
        <v>23239.93808</v>
      </c>
      <c r="D23" s="205">
        <v>24030.106981000001</v>
      </c>
      <c r="E23" s="205">
        <v>30154.7</v>
      </c>
      <c r="F23" s="205">
        <v>32392.36</v>
      </c>
      <c r="G23" s="205">
        <v>33993.034</v>
      </c>
      <c r="H23" s="205">
        <v>34483.796999999999</v>
      </c>
      <c r="I23" s="205">
        <v>34732.825000000004</v>
      </c>
      <c r="J23" s="205">
        <v>36571.420999999995</v>
      </c>
      <c r="K23" s="205">
        <v>36334.151999999995</v>
      </c>
      <c r="L23" s="205">
        <v>39624.824000000001</v>
      </c>
    </row>
    <row r="24" spans="1:12" ht="37.5" customHeight="1">
      <c r="A24" s="198" t="s">
        <v>505</v>
      </c>
      <c r="B24" s="197"/>
      <c r="C24" s="197"/>
      <c r="D24" s="197"/>
      <c r="E24" s="197"/>
      <c r="F24" s="221"/>
      <c r="G24" s="197"/>
      <c r="H24" s="197"/>
      <c r="I24" s="197"/>
      <c r="J24" s="197"/>
      <c r="K24" s="197"/>
      <c r="L24" s="197"/>
    </row>
    <row r="25" spans="1:12">
      <c r="A25" s="196" t="s">
        <v>97</v>
      </c>
      <c r="B25" s="197">
        <v>22156.287518000005</v>
      </c>
      <c r="C25" s="197">
        <v>22995.773974</v>
      </c>
      <c r="D25" s="197">
        <v>22852.480933000003</v>
      </c>
      <c r="E25" s="197">
        <v>21806.1</v>
      </c>
      <c r="F25" s="197">
        <v>23221.1</v>
      </c>
      <c r="G25" s="197">
        <v>24134.731</v>
      </c>
      <c r="H25" s="197">
        <v>25222.234999999997</v>
      </c>
      <c r="I25" s="197">
        <v>27865.465</v>
      </c>
      <c r="J25" s="197">
        <v>27452.183999999997</v>
      </c>
      <c r="K25" s="197">
        <v>27806.144</v>
      </c>
      <c r="L25" s="197">
        <v>19915.886999999999</v>
      </c>
    </row>
    <row r="26" spans="1:12">
      <c r="A26" s="196" t="s">
        <v>36</v>
      </c>
      <c r="B26" s="197">
        <v>1788</v>
      </c>
      <c r="C26" s="197">
        <v>1794.5</v>
      </c>
      <c r="D26" s="197">
        <v>1617.6000000000001</v>
      </c>
      <c r="E26" s="197">
        <v>1618.1</v>
      </c>
      <c r="F26" s="197">
        <v>1594.3</v>
      </c>
      <c r="G26" s="197">
        <v>1478.2</v>
      </c>
      <c r="H26" s="197">
        <v>1619.6130000000001</v>
      </c>
      <c r="I26" s="197">
        <v>1696.6189999999999</v>
      </c>
      <c r="J26" s="197">
        <v>1914.84</v>
      </c>
      <c r="K26" s="197">
        <v>1970.885</v>
      </c>
      <c r="L26" s="197">
        <v>1865.8789999999999</v>
      </c>
    </row>
    <row r="27" spans="1:12">
      <c r="A27" s="219" t="s">
        <v>98</v>
      </c>
      <c r="B27" s="205">
        <v>20368.287518000005</v>
      </c>
      <c r="C27" s="205">
        <v>21201.273974</v>
      </c>
      <c r="D27" s="205">
        <v>21234.880933000004</v>
      </c>
      <c r="E27" s="205">
        <v>20188</v>
      </c>
      <c r="F27" s="205">
        <v>21626.799999999999</v>
      </c>
      <c r="G27" s="205">
        <v>22656.530999999999</v>
      </c>
      <c r="H27" s="205">
        <v>23602.621999999996</v>
      </c>
      <c r="I27" s="205">
        <v>26168.846000000001</v>
      </c>
      <c r="J27" s="205">
        <v>25537.343999999997</v>
      </c>
      <c r="K27" s="205">
        <v>25835.259000000002</v>
      </c>
      <c r="L27" s="205">
        <v>18050.007999999998</v>
      </c>
    </row>
    <row r="28" spans="1:12" ht="22.5">
      <c r="A28" s="199" t="s">
        <v>35</v>
      </c>
      <c r="B28" s="197"/>
      <c r="C28" s="197"/>
      <c r="D28" s="197"/>
      <c r="E28" s="197"/>
      <c r="F28" s="221"/>
      <c r="G28" s="197"/>
      <c r="H28" s="197"/>
      <c r="I28" s="197"/>
      <c r="J28" s="197"/>
      <c r="K28" s="197"/>
      <c r="L28" s="197"/>
    </row>
    <row r="29" spans="1:12">
      <c r="A29" s="196" t="s">
        <v>97</v>
      </c>
      <c r="B29" s="197">
        <v>49.5</v>
      </c>
      <c r="C29" s="197">
        <v>34.5</v>
      </c>
      <c r="D29" s="197">
        <v>2047</v>
      </c>
      <c r="E29" s="197">
        <v>2258</v>
      </c>
      <c r="F29" s="197">
        <v>2357.1999999999998</v>
      </c>
      <c r="G29" s="197">
        <v>2867.8</v>
      </c>
      <c r="H29" s="197">
        <v>3276.4</v>
      </c>
      <c r="I29" s="197">
        <v>3404.569</v>
      </c>
      <c r="J29" s="197">
        <v>2154.98</v>
      </c>
      <c r="K29" s="197">
        <v>2291.165</v>
      </c>
      <c r="L29" s="197">
        <v>7467.7970000000005</v>
      </c>
    </row>
    <row r="30" spans="1:12">
      <c r="A30" s="196" t="s">
        <v>36</v>
      </c>
      <c r="B30" s="197">
        <v>0</v>
      </c>
      <c r="C30" s="197">
        <v>0</v>
      </c>
      <c r="D30" s="197">
        <v>0</v>
      </c>
      <c r="E30" s="197">
        <v>39</v>
      </c>
      <c r="F30" s="197">
        <v>63.3</v>
      </c>
      <c r="G30" s="197">
        <v>73.400000000000006</v>
      </c>
      <c r="H30" s="197">
        <v>50.9</v>
      </c>
      <c r="I30" s="197">
        <v>20.9</v>
      </c>
      <c r="J30" s="197">
        <v>0</v>
      </c>
      <c r="K30" s="197">
        <v>0</v>
      </c>
      <c r="L30" s="197">
        <v>0</v>
      </c>
    </row>
    <row r="31" spans="1:12">
      <c r="A31" s="196" t="s">
        <v>98</v>
      </c>
      <c r="B31" s="197">
        <v>49.5</v>
      </c>
      <c r="C31" s="197">
        <v>34.5</v>
      </c>
      <c r="D31" s="197">
        <v>2047</v>
      </c>
      <c r="E31" s="197">
        <v>2219</v>
      </c>
      <c r="F31" s="197">
        <v>2293.8999999999996</v>
      </c>
      <c r="G31" s="197">
        <v>2794.4</v>
      </c>
      <c r="H31" s="197">
        <v>3225.5</v>
      </c>
      <c r="I31" s="197">
        <v>3383.6689999999999</v>
      </c>
      <c r="J31" s="197">
        <v>2154.98</v>
      </c>
      <c r="K31" s="197">
        <v>2291.165</v>
      </c>
      <c r="L31" s="197">
        <v>7467.7970000000005</v>
      </c>
    </row>
    <row r="32" spans="1:12">
      <c r="A32" s="200" t="s">
        <v>96</v>
      </c>
      <c r="B32" s="201">
        <v>46505.100104000012</v>
      </c>
      <c r="C32" s="201">
        <v>48322.912054</v>
      </c>
      <c r="D32" s="201">
        <v>50976.587914000003</v>
      </c>
      <c r="E32" s="201">
        <v>55529.5</v>
      </c>
      <c r="F32" s="201">
        <v>59334.659999999996</v>
      </c>
      <c r="G32" s="201">
        <v>62476.264999999999</v>
      </c>
      <c r="H32" s="201">
        <v>64481.461999999992</v>
      </c>
      <c r="I32" s="201">
        <v>67935.097000000009</v>
      </c>
      <c r="J32" s="201">
        <v>68844.608999999982</v>
      </c>
      <c r="K32" s="201">
        <v>69556.546999999991</v>
      </c>
      <c r="L32" s="201">
        <v>70226.252000000008</v>
      </c>
    </row>
    <row r="33" spans="1:12">
      <c r="A33" s="202" t="s">
        <v>55</v>
      </c>
      <c r="B33" s="197">
        <v>3834.6000000000004</v>
      </c>
      <c r="C33" s="197">
        <v>3847.2</v>
      </c>
      <c r="D33" s="197">
        <v>3664.6000000000004</v>
      </c>
      <c r="E33" s="197">
        <v>2967.8</v>
      </c>
      <c r="F33" s="197">
        <v>3021.6000000000004</v>
      </c>
      <c r="G33" s="197">
        <v>3032.3</v>
      </c>
      <c r="H33" s="197">
        <v>3169.5430000000001</v>
      </c>
      <c r="I33" s="197">
        <v>3649.7570000000001</v>
      </c>
      <c r="J33" s="197">
        <v>4580.8639999999996</v>
      </c>
      <c r="K33" s="197">
        <v>5095.9709999999995</v>
      </c>
      <c r="L33" s="197">
        <v>5083.6229999999996</v>
      </c>
    </row>
    <row r="34" spans="1:12">
      <c r="A34" s="203" t="s">
        <v>56</v>
      </c>
      <c r="B34" s="204">
        <v>42670.500104000013</v>
      </c>
      <c r="C34" s="204">
        <v>44475.712054000003</v>
      </c>
      <c r="D34" s="204">
        <v>47311.987914000005</v>
      </c>
      <c r="E34" s="204">
        <v>52561.7</v>
      </c>
      <c r="F34" s="204">
        <v>56313.06</v>
      </c>
      <c r="G34" s="204">
        <v>59443.964999999997</v>
      </c>
      <c r="H34" s="204">
        <v>61311.918999999994</v>
      </c>
      <c r="I34" s="204">
        <v>64285.340000000011</v>
      </c>
      <c r="J34" s="204">
        <v>64263.744999999981</v>
      </c>
      <c r="K34" s="204">
        <v>64460.575999999994</v>
      </c>
      <c r="L34" s="204">
        <v>65142.629000000008</v>
      </c>
    </row>
    <row r="35" spans="1:12" s="442" customFormat="1" ht="27" customHeight="1">
      <c r="A35" s="546" t="s">
        <v>596</v>
      </c>
      <c r="B35" s="547"/>
      <c r="C35" s="547"/>
      <c r="D35" s="547"/>
      <c r="E35" s="547"/>
      <c r="F35" s="547"/>
      <c r="G35" s="547"/>
      <c r="H35" s="547"/>
      <c r="I35" s="547"/>
      <c r="J35" s="547"/>
      <c r="K35" s="547"/>
      <c r="L35" s="547"/>
    </row>
    <row r="36" spans="1:12" s="442" customFormat="1" ht="18" customHeight="1">
      <c r="A36" s="451" t="s">
        <v>597</v>
      </c>
      <c r="B36" s="452"/>
      <c r="C36" s="452"/>
      <c r="D36" s="452"/>
      <c r="E36" s="452"/>
      <c r="F36" s="452"/>
      <c r="G36" s="452"/>
      <c r="H36" s="452"/>
      <c r="I36" s="452"/>
      <c r="J36" s="452"/>
      <c r="K36" s="452"/>
      <c r="L36" s="452"/>
    </row>
  </sheetData>
  <mergeCells count="2">
    <mergeCell ref="A35:L35"/>
    <mergeCell ref="A1:L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Blad19">
    <tabColor rgb="FFFFFF00"/>
  </sheetPr>
  <dimension ref="A1:C29"/>
  <sheetViews>
    <sheetView topLeftCell="A22" workbookViewId="0">
      <selection activeCell="A29" sqref="A29:C29"/>
    </sheetView>
  </sheetViews>
  <sheetFormatPr defaultRowHeight="15"/>
  <cols>
    <col min="1" max="1" width="3.85546875" style="33" customWidth="1"/>
    <col min="2" max="2" width="61.85546875" style="33" customWidth="1"/>
    <col min="3" max="3" width="19" style="33" customWidth="1"/>
  </cols>
  <sheetData>
    <row r="1" spans="1:3" ht="26.25" customHeight="1">
      <c r="A1" s="460" t="s">
        <v>403</v>
      </c>
      <c r="B1" s="461"/>
      <c r="C1" s="461"/>
    </row>
    <row r="2" spans="1:3">
      <c r="A2" s="36"/>
      <c r="B2" s="37"/>
      <c r="C2" s="40" t="s">
        <v>91</v>
      </c>
    </row>
    <row r="3" spans="1:3">
      <c r="A3" s="316"/>
      <c r="B3" s="39"/>
      <c r="C3" s="319">
        <v>2015</v>
      </c>
    </row>
    <row r="4" spans="1:3">
      <c r="A4" s="39"/>
      <c r="B4" s="317" t="s">
        <v>2</v>
      </c>
      <c r="C4" s="318"/>
    </row>
    <row r="5" spans="1:3">
      <c r="A5" s="36"/>
      <c r="B5" s="39"/>
      <c r="C5" s="41"/>
    </row>
    <row r="6" spans="1:3" s="33" customFormat="1">
      <c r="A6" s="36"/>
      <c r="B6" s="49" t="s">
        <v>183</v>
      </c>
      <c r="C6" s="41"/>
    </row>
    <row r="7" spans="1:3" s="33" customFormat="1">
      <c r="A7" s="43">
        <v>1</v>
      </c>
      <c r="B7" s="39" t="s">
        <v>90</v>
      </c>
      <c r="C7" s="48">
        <v>-36</v>
      </c>
    </row>
    <row r="8" spans="1:3">
      <c r="A8" s="43"/>
      <c r="B8" s="42" t="s">
        <v>92</v>
      </c>
      <c r="C8" s="48"/>
    </row>
    <row r="9" spans="1:3" s="33" customFormat="1">
      <c r="A9" s="43">
        <v>2</v>
      </c>
      <c r="B9" s="39" t="s">
        <v>155</v>
      </c>
      <c r="C9" s="48">
        <v>60</v>
      </c>
    </row>
    <row r="10" spans="1:3" s="33" customFormat="1">
      <c r="A10" s="36"/>
      <c r="B10" s="51"/>
      <c r="C10" s="48"/>
    </row>
    <row r="11" spans="1:3" s="33" customFormat="1">
      <c r="A11" s="38"/>
      <c r="B11" s="52" t="s">
        <v>400</v>
      </c>
      <c r="C11" s="53">
        <v>24</v>
      </c>
    </row>
    <row r="12" spans="1:3">
      <c r="A12" s="36"/>
      <c r="B12" s="51"/>
      <c r="C12" s="48"/>
    </row>
    <row r="13" spans="1:3" s="33" customFormat="1">
      <c r="A13" s="39"/>
      <c r="B13" s="321" t="s">
        <v>263</v>
      </c>
      <c r="C13" s="322"/>
    </row>
    <row r="14" spans="1:3">
      <c r="A14" s="36"/>
      <c r="B14" s="54"/>
      <c r="C14" s="48"/>
    </row>
    <row r="15" spans="1:3">
      <c r="A15" s="43"/>
      <c r="B15" s="42" t="s">
        <v>390</v>
      </c>
      <c r="C15" s="50"/>
    </row>
    <row r="16" spans="1:3" s="33" customFormat="1">
      <c r="A16" s="43">
        <v>3</v>
      </c>
      <c r="B16" s="39" t="s">
        <v>93</v>
      </c>
      <c r="C16" s="48">
        <v>-30</v>
      </c>
    </row>
    <row r="17" spans="1:3">
      <c r="A17" s="43">
        <v>4</v>
      </c>
      <c r="B17" s="39" t="s">
        <v>154</v>
      </c>
      <c r="C17" s="48">
        <v>-100.042</v>
      </c>
    </row>
    <row r="18" spans="1:3">
      <c r="A18" s="36"/>
      <c r="B18" s="39"/>
      <c r="C18" s="48"/>
    </row>
    <row r="19" spans="1:3">
      <c r="A19" s="43"/>
      <c r="B19" s="42" t="s">
        <v>391</v>
      </c>
      <c r="C19" s="50"/>
    </row>
    <row r="20" spans="1:3">
      <c r="A20" s="43">
        <v>5</v>
      </c>
      <c r="B20" s="39" t="s">
        <v>433</v>
      </c>
      <c r="C20" s="48">
        <v>-103</v>
      </c>
    </row>
    <row r="21" spans="1:3">
      <c r="A21" s="36"/>
      <c r="B21" s="36"/>
      <c r="C21" s="48"/>
    </row>
    <row r="22" spans="1:3">
      <c r="A22" s="38"/>
      <c r="B22" s="56" t="s">
        <v>401</v>
      </c>
      <c r="C22" s="53">
        <v>-233.042</v>
      </c>
    </row>
    <row r="23" spans="1:3">
      <c r="A23" s="39"/>
      <c r="B23" s="57"/>
      <c r="C23" s="50"/>
    </row>
    <row r="24" spans="1:3">
      <c r="A24" s="39"/>
      <c r="B24" s="320" t="s">
        <v>442</v>
      </c>
      <c r="C24" s="50"/>
    </row>
    <row r="25" spans="1:3">
      <c r="A25" s="39"/>
      <c r="B25" s="58"/>
      <c r="C25" s="48"/>
    </row>
    <row r="26" spans="1:3">
      <c r="A26" s="39">
        <v>6</v>
      </c>
      <c r="B26" s="39" t="s">
        <v>153</v>
      </c>
      <c r="C26" s="48">
        <v>-438</v>
      </c>
    </row>
    <row r="27" spans="1:3">
      <c r="A27" s="39"/>
      <c r="B27" s="58"/>
      <c r="C27" s="48"/>
    </row>
    <row r="28" spans="1:3">
      <c r="A28" s="38"/>
      <c r="B28" s="56" t="s">
        <v>402</v>
      </c>
      <c r="C28" s="53">
        <v>-438</v>
      </c>
    </row>
    <row r="29" spans="1:3" ht="29.25" customHeight="1">
      <c r="A29" s="462" t="s">
        <v>252</v>
      </c>
      <c r="B29" s="462"/>
      <c r="C29" s="462"/>
    </row>
  </sheetData>
  <mergeCells count="2">
    <mergeCell ref="A1:C1"/>
    <mergeCell ref="A29:C2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1:B11"/>
  <sheetViews>
    <sheetView topLeftCell="A7" workbookViewId="0">
      <selection activeCell="A17" sqref="A17"/>
    </sheetView>
  </sheetViews>
  <sheetFormatPr defaultRowHeight="10.5"/>
  <cols>
    <col min="1" max="1" width="54.42578125" style="1" customWidth="1"/>
    <col min="2" max="2" width="22.7109375" style="1" customWidth="1"/>
    <col min="3" max="16384" width="9.140625" style="1"/>
  </cols>
  <sheetData>
    <row r="1" spans="1:2" ht="24.95" customHeight="1" thickBot="1">
      <c r="A1" s="463" t="s">
        <v>250</v>
      </c>
      <c r="B1" s="463"/>
    </row>
    <row r="2" spans="1:2" s="13" customFormat="1" ht="15" customHeight="1">
      <c r="A2" s="59"/>
      <c r="B2" s="60">
        <v>2015</v>
      </c>
    </row>
    <row r="3" spans="1:2" s="13" customFormat="1" ht="15" customHeight="1">
      <c r="A3" s="61" t="s">
        <v>159</v>
      </c>
      <c r="B3" s="62">
        <v>66449.784</v>
      </c>
    </row>
    <row r="4" spans="1:2" s="13" customFormat="1" ht="15" customHeight="1">
      <c r="A4" s="63" t="s">
        <v>52</v>
      </c>
      <c r="B4" s="64">
        <v>-643</v>
      </c>
    </row>
    <row r="5" spans="1:2" s="13" customFormat="1" ht="15" customHeight="1">
      <c r="A5" s="65" t="s">
        <v>51</v>
      </c>
      <c r="B5" s="66">
        <v>-71</v>
      </c>
    </row>
    <row r="6" spans="1:2" s="13" customFormat="1" ht="15" customHeight="1">
      <c r="A6" s="176" t="s">
        <v>172</v>
      </c>
      <c r="B6" s="175">
        <v>-714</v>
      </c>
    </row>
    <row r="7" spans="1:2" s="13" customFormat="1" ht="15" customHeight="1">
      <c r="A7" s="67" t="s">
        <v>251</v>
      </c>
      <c r="B7" s="68">
        <v>65735.784</v>
      </c>
    </row>
    <row r="8" spans="1:2" s="13" customFormat="1" ht="15" customHeight="1">
      <c r="A8" s="67" t="s">
        <v>246</v>
      </c>
      <c r="B8" s="69">
        <v>65142.628999999994</v>
      </c>
    </row>
    <row r="9" spans="1:2" s="13" customFormat="1" ht="15" customHeight="1">
      <c r="A9" s="67" t="s">
        <v>160</v>
      </c>
      <c r="B9" s="69">
        <v>-593.15500000000611</v>
      </c>
    </row>
    <row r="10" spans="1:2" s="13" customFormat="1" ht="18" customHeight="1">
      <c r="A10" s="464" t="s">
        <v>161</v>
      </c>
      <c r="B10" s="465"/>
    </row>
    <row r="11" spans="1:2" s="13" customFormat="1" ht="30.75" customHeight="1">
      <c r="A11" s="458" t="s">
        <v>252</v>
      </c>
      <c r="B11" s="454"/>
    </row>
  </sheetData>
  <mergeCells count="3">
    <mergeCell ref="A1:B1"/>
    <mergeCell ref="A10:B10"/>
    <mergeCell ref="A11:B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Blad22">
    <tabColor rgb="FFFFFF00"/>
    <pageSetUpPr fitToPage="1"/>
  </sheetPr>
  <dimension ref="A1:H19"/>
  <sheetViews>
    <sheetView topLeftCell="A10" workbookViewId="0">
      <selection activeCell="D3" sqref="D3"/>
    </sheetView>
  </sheetViews>
  <sheetFormatPr defaultRowHeight="10.5"/>
  <cols>
    <col min="1" max="1" width="57" style="2" customWidth="1"/>
    <col min="2" max="2" width="13" style="2" customWidth="1"/>
    <col min="3" max="16384" width="9.140625" style="2"/>
  </cols>
  <sheetData>
    <row r="1" spans="1:3" ht="30" customHeight="1" thickBot="1">
      <c r="A1" s="466" t="s">
        <v>253</v>
      </c>
      <c r="B1" s="466"/>
    </row>
    <row r="2" spans="1:3" s="8" customFormat="1" ht="17.25" customHeight="1">
      <c r="A2" s="70"/>
      <c r="B2" s="70">
        <v>2015</v>
      </c>
    </row>
    <row r="3" spans="1:3" ht="17.25" customHeight="1">
      <c r="A3" s="71" t="s">
        <v>162</v>
      </c>
      <c r="B3" s="72">
        <v>0</v>
      </c>
    </row>
    <row r="4" spans="1:3" ht="17.25" customHeight="1">
      <c r="A4" s="73" t="s">
        <v>254</v>
      </c>
      <c r="B4" s="74">
        <v>-260.03500000000003</v>
      </c>
    </row>
    <row r="5" spans="1:3" ht="17.25" customHeight="1">
      <c r="A5" s="75" t="s">
        <v>255</v>
      </c>
      <c r="B5" s="76">
        <v>-260.03500000000003</v>
      </c>
    </row>
    <row r="6" spans="1:3" ht="17.25" customHeight="1">
      <c r="A6" s="77" t="s">
        <v>256</v>
      </c>
      <c r="B6" s="74">
        <v>29.700000000000017</v>
      </c>
    </row>
    <row r="7" spans="1:3" ht="17.25" customHeight="1">
      <c r="A7" s="75" t="s">
        <v>257</v>
      </c>
      <c r="B7" s="76">
        <v>-230.33500000000001</v>
      </c>
    </row>
    <row r="8" spans="1:3" ht="17.25" customHeight="1">
      <c r="A8" s="77" t="s">
        <v>258</v>
      </c>
      <c r="B8" s="74">
        <v>-262.55799999999635</v>
      </c>
    </row>
    <row r="9" spans="1:3" ht="17.25" customHeight="1">
      <c r="A9" s="75" t="s">
        <v>259</v>
      </c>
      <c r="B9" s="76">
        <v>-492.89299999999639</v>
      </c>
      <c r="C9" s="80"/>
    </row>
    <row r="10" spans="1:3" ht="17.25" customHeight="1">
      <c r="A10" s="77" t="s">
        <v>260</v>
      </c>
      <c r="B10" s="79">
        <v>-100.26200000000972</v>
      </c>
    </row>
    <row r="11" spans="1:3" ht="17.25" customHeight="1">
      <c r="A11" s="78" t="s">
        <v>261</v>
      </c>
      <c r="B11" s="79">
        <v>-593.15500000000611</v>
      </c>
    </row>
    <row r="12" spans="1:3" ht="34.5" customHeight="1">
      <c r="A12" s="467" t="s">
        <v>252</v>
      </c>
      <c r="B12" s="468"/>
    </row>
    <row r="19" spans="4:8" ht="11.25">
      <c r="D19" s="10"/>
      <c r="E19" s="10"/>
      <c r="F19" s="10"/>
      <c r="G19" s="10"/>
      <c r="H19" s="11"/>
    </row>
  </sheetData>
  <mergeCells count="2">
    <mergeCell ref="A1:B1"/>
    <mergeCell ref="A12:B12"/>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sheetPr codeName="Blad23">
    <tabColor rgb="FFFFFF00"/>
    <pageSetUpPr fitToPage="1"/>
  </sheetPr>
  <dimension ref="A1:M42"/>
  <sheetViews>
    <sheetView topLeftCell="A34" workbookViewId="0">
      <selection activeCell="G45" sqref="G45"/>
    </sheetView>
  </sheetViews>
  <sheetFormatPr defaultRowHeight="16.5" customHeight="1"/>
  <cols>
    <col min="1" max="1" width="38.140625" style="9" customWidth="1"/>
    <col min="2" max="2" width="6.7109375" style="19" customWidth="1"/>
    <col min="3" max="3" width="8" style="19" bestFit="1" customWidth="1"/>
    <col min="4" max="6" width="5.7109375" style="19" customWidth="1"/>
    <col min="7" max="7" width="8" style="19" customWidth="1"/>
    <col min="8" max="11" width="5.7109375" style="19" customWidth="1"/>
    <col min="12" max="12" width="7.28515625" style="19" customWidth="1"/>
    <col min="13" max="16384" width="9.140625" style="9"/>
  </cols>
  <sheetData>
    <row r="1" spans="1:12" ht="27.75" customHeight="1">
      <c r="A1" s="470" t="s">
        <v>181</v>
      </c>
      <c r="B1" s="470"/>
      <c r="C1" s="470"/>
      <c r="D1" s="470"/>
      <c r="E1" s="470"/>
      <c r="F1" s="470"/>
      <c r="G1" s="470"/>
      <c r="H1" s="470"/>
      <c r="I1" s="470"/>
      <c r="J1" s="470"/>
      <c r="K1" s="470"/>
      <c r="L1" s="470"/>
    </row>
    <row r="2" spans="1:12" ht="16.5" customHeight="1" thickBot="1">
      <c r="A2" s="81"/>
      <c r="B2" s="82">
        <v>2013</v>
      </c>
      <c r="C2" s="83" t="s">
        <v>0</v>
      </c>
      <c r="D2" s="83" t="s">
        <v>25</v>
      </c>
      <c r="E2" s="83" t="s">
        <v>47</v>
      </c>
      <c r="F2" s="83" t="s">
        <v>1</v>
      </c>
      <c r="G2" s="82">
        <v>2014</v>
      </c>
      <c r="H2" s="83" t="s">
        <v>0</v>
      </c>
      <c r="I2" s="83" t="s">
        <v>25</v>
      </c>
      <c r="J2" s="83" t="s">
        <v>47</v>
      </c>
      <c r="K2" s="83" t="s">
        <v>1</v>
      </c>
      <c r="L2" s="82">
        <v>2015</v>
      </c>
    </row>
    <row r="3" spans="1:12" ht="17.25" customHeight="1">
      <c r="A3" s="208" t="s">
        <v>2</v>
      </c>
      <c r="B3" s="90">
        <v>39.237445000000001</v>
      </c>
      <c r="C3" s="90">
        <v>0.74350900000000009</v>
      </c>
      <c r="D3" s="90">
        <v>0.88827600000000007</v>
      </c>
      <c r="E3" s="90">
        <v>-1.2351910000000001</v>
      </c>
      <c r="F3" s="90">
        <v>-0.17480099999999998</v>
      </c>
      <c r="G3" s="90">
        <v>39.459237999999999</v>
      </c>
      <c r="H3" s="90">
        <v>0.15240800000000002</v>
      </c>
      <c r="I3" s="90">
        <v>0.48150500000000002</v>
      </c>
      <c r="J3" s="90">
        <v>0.67504199999999992</v>
      </c>
      <c r="K3" s="90">
        <v>2.0743750000000007</v>
      </c>
      <c r="L3" s="90">
        <v>42.842568</v>
      </c>
    </row>
    <row r="4" spans="1:12" ht="17.25" customHeight="1">
      <c r="A4" s="209" t="s">
        <v>3</v>
      </c>
      <c r="B4" s="226">
        <v>4.1703150000000004</v>
      </c>
      <c r="C4" s="87">
        <v>0.101006</v>
      </c>
      <c r="D4" s="87">
        <v>0.124547</v>
      </c>
      <c r="E4" s="87">
        <v>7.2999999999999995E-2</v>
      </c>
      <c r="F4" s="87">
        <v>0</v>
      </c>
      <c r="G4" s="226">
        <v>4.4688679999999996</v>
      </c>
      <c r="H4" s="87">
        <v>3.6700999999999998E-2</v>
      </c>
      <c r="I4" s="87">
        <v>-3.7799999999999999E-3</v>
      </c>
      <c r="J4" s="87">
        <v>-0.101699</v>
      </c>
      <c r="K4" s="87">
        <v>0.26700000000000002</v>
      </c>
      <c r="L4" s="226">
        <v>4.66709</v>
      </c>
    </row>
    <row r="5" spans="1:12" ht="17.25" customHeight="1">
      <c r="A5" s="209" t="s">
        <v>183</v>
      </c>
      <c r="B5" s="226">
        <v>22.460958000000002</v>
      </c>
      <c r="C5" s="87">
        <v>0.42750700000000003</v>
      </c>
      <c r="D5" s="87">
        <v>0.30060999999999999</v>
      </c>
      <c r="E5" s="87">
        <v>-0.62551699999999999</v>
      </c>
      <c r="F5" s="87">
        <v>5.3880999999999998E-2</v>
      </c>
      <c r="G5" s="226">
        <v>22.617439000000001</v>
      </c>
      <c r="H5" s="87">
        <v>4.8730999999999997E-2</v>
      </c>
      <c r="I5" s="87">
        <v>0.194192</v>
      </c>
      <c r="J5" s="87">
        <v>0.11623</v>
      </c>
      <c r="K5" s="87">
        <v>-0.65220599999999995</v>
      </c>
      <c r="L5" s="226">
        <v>22.324386000000001</v>
      </c>
    </row>
    <row r="6" spans="1:12" ht="17.25" customHeight="1">
      <c r="A6" s="209" t="s">
        <v>6</v>
      </c>
      <c r="B6" s="226">
        <v>4.0694340000000002</v>
      </c>
      <c r="C6" s="87">
        <v>7.8119999999999995E-2</v>
      </c>
      <c r="D6" s="87">
        <v>6.0900000000000003E-2</v>
      </c>
      <c r="E6" s="87">
        <v>-8.8983000000000007E-2</v>
      </c>
      <c r="F6" s="87">
        <v>-0.333648</v>
      </c>
      <c r="G6" s="226">
        <v>3.7858230000000002</v>
      </c>
      <c r="H6" s="87">
        <v>5.1510000000000002E-3</v>
      </c>
      <c r="I6" s="87">
        <v>3.7900000000000003E-2</v>
      </c>
      <c r="J6" s="87">
        <v>0.27591599999999999</v>
      </c>
      <c r="K6" s="87">
        <v>-0.51778100000000005</v>
      </c>
      <c r="L6" s="226">
        <v>3.5870090000000001</v>
      </c>
    </row>
    <row r="7" spans="1:12" ht="17.25" customHeight="1">
      <c r="A7" s="209" t="s">
        <v>5</v>
      </c>
      <c r="B7" s="226">
        <v>5.774095</v>
      </c>
      <c r="C7" s="87">
        <v>8.7348999999999996E-2</v>
      </c>
      <c r="D7" s="87">
        <v>0.2893</v>
      </c>
      <c r="E7" s="87">
        <v>-0.25173400000000001</v>
      </c>
      <c r="F7" s="87">
        <v>-5.5981000000000003E-2</v>
      </c>
      <c r="G7" s="226">
        <v>5.8430289999999996</v>
      </c>
      <c r="H7" s="87">
        <v>4.4677000000000001E-2</v>
      </c>
      <c r="I7" s="87">
        <v>0.19309999999999999</v>
      </c>
      <c r="J7" s="87">
        <v>-2.3453000000000002E-2</v>
      </c>
      <c r="K7" s="87">
        <v>-5.4794000000000002E-2</v>
      </c>
      <c r="L7" s="226">
        <v>6.0025589999999998</v>
      </c>
    </row>
    <row r="8" spans="1:12" ht="17.25" customHeight="1">
      <c r="A8" s="209" t="s">
        <v>148</v>
      </c>
      <c r="B8" s="226">
        <v>0</v>
      </c>
      <c r="C8" s="87">
        <v>0</v>
      </c>
      <c r="D8" s="87">
        <v>0</v>
      </c>
      <c r="E8" s="87">
        <v>0</v>
      </c>
      <c r="F8" s="87">
        <v>0</v>
      </c>
      <c r="G8" s="226">
        <v>0</v>
      </c>
      <c r="H8" s="87">
        <v>4.0559999999999997E-3</v>
      </c>
      <c r="I8" s="87">
        <v>3.8412000000000002E-2</v>
      </c>
      <c r="J8" s="87">
        <v>0.111556</v>
      </c>
      <c r="K8" s="87">
        <v>3.0510000000000002</v>
      </c>
      <c r="L8" s="226">
        <v>3.2050239999999999</v>
      </c>
    </row>
    <row r="9" spans="1:12" ht="17.25" customHeight="1">
      <c r="A9" s="209" t="s">
        <v>4</v>
      </c>
      <c r="B9" s="226">
        <v>0.62312100000000004</v>
      </c>
      <c r="C9" s="87">
        <v>9.0430000000000007E-3</v>
      </c>
      <c r="D9" s="87">
        <v>2.8299999999999999E-2</v>
      </c>
      <c r="E9" s="87">
        <v>-1.7000000000000001E-2</v>
      </c>
      <c r="F9" s="87">
        <v>-8.0000000000000002E-3</v>
      </c>
      <c r="G9" s="226">
        <v>0.63546400000000003</v>
      </c>
      <c r="H9" s="87">
        <v>9.3300000000000002E-4</v>
      </c>
      <c r="I9" s="87">
        <v>2.605E-2</v>
      </c>
      <c r="J9" s="87">
        <v>-2.1600000000000001E-2</v>
      </c>
      <c r="K9" s="87">
        <v>-2.58E-2</v>
      </c>
      <c r="L9" s="226">
        <v>0.61504700000000001</v>
      </c>
    </row>
    <row r="10" spans="1:12" ht="17.25" customHeight="1">
      <c r="A10" s="209" t="s">
        <v>89</v>
      </c>
      <c r="B10" s="226">
        <v>1.0514669999999999</v>
      </c>
      <c r="C10" s="87">
        <v>1.898E-2</v>
      </c>
      <c r="D10" s="87">
        <v>-6.0000000000000001E-3</v>
      </c>
      <c r="E10" s="87">
        <v>-3.8420999999999997E-2</v>
      </c>
      <c r="F10" s="87">
        <v>0.17129900000000001</v>
      </c>
      <c r="G10" s="226">
        <v>1.197325</v>
      </c>
      <c r="H10" s="87">
        <v>5.3420000000000004E-3</v>
      </c>
      <c r="I10" s="87">
        <v>1.2E-2</v>
      </c>
      <c r="J10" s="87">
        <v>-1.2344000000000001E-2</v>
      </c>
      <c r="K10" s="87">
        <v>1.4904000000000001E-2</v>
      </c>
      <c r="L10" s="226">
        <v>1.2172270000000001</v>
      </c>
    </row>
    <row r="11" spans="1:12" ht="17.25" customHeight="1">
      <c r="A11" s="209" t="s">
        <v>50</v>
      </c>
      <c r="B11" s="226">
        <v>1.088055</v>
      </c>
      <c r="C11" s="87">
        <v>2.2815000000000002E-2</v>
      </c>
      <c r="D11" s="87">
        <v>3.1920000000000004E-2</v>
      </c>
      <c r="E11" s="87">
        <v>-0.23150000000000004</v>
      </c>
      <c r="F11" s="87">
        <v>0</v>
      </c>
      <c r="G11" s="226">
        <v>0.91128999999999993</v>
      </c>
      <c r="H11" s="87">
        <v>5.5060000000000005E-3</v>
      </c>
      <c r="I11" s="87">
        <v>4.233E-2</v>
      </c>
      <c r="J11" s="87">
        <v>0.27539999999999998</v>
      </c>
      <c r="K11" s="87">
        <v>-1.03E-2</v>
      </c>
      <c r="L11" s="226">
        <v>1.224226</v>
      </c>
    </row>
    <row r="12" spans="1:12" ht="17.25" customHeight="1">
      <c r="A12" s="209" t="s">
        <v>262</v>
      </c>
      <c r="B12" s="226">
        <v>0</v>
      </c>
      <c r="C12" s="87">
        <v>-1.3110000000000001E-3</v>
      </c>
      <c r="D12" s="87">
        <v>5.8699000000000001E-2</v>
      </c>
      <c r="E12" s="87">
        <v>-5.5036000000000002E-2</v>
      </c>
      <c r="F12" s="87">
        <v>-2.3519999999999999E-3</v>
      </c>
      <c r="G12" s="226">
        <v>0</v>
      </c>
      <c r="H12" s="87">
        <v>1.3110000000000001E-3</v>
      </c>
      <c r="I12" s="87">
        <v>-5.8699000000000001E-2</v>
      </c>
      <c r="J12" s="87">
        <v>5.5036000000000002E-2</v>
      </c>
      <c r="K12" s="87">
        <v>2.3519999999999999E-3</v>
      </c>
      <c r="L12" s="226">
        <v>0</v>
      </c>
    </row>
    <row r="13" spans="1:12" ht="16.5" customHeight="1">
      <c r="A13" s="209"/>
      <c r="B13" s="87"/>
      <c r="C13" s="87"/>
      <c r="D13" s="87"/>
      <c r="E13" s="87"/>
      <c r="F13" s="87"/>
      <c r="G13" s="87"/>
      <c r="H13" s="87"/>
      <c r="I13" s="87"/>
      <c r="J13" s="87"/>
      <c r="K13" s="87"/>
      <c r="L13" s="87"/>
    </row>
    <row r="14" spans="1:12" ht="18" customHeight="1">
      <c r="A14" s="84" t="s">
        <v>263</v>
      </c>
      <c r="B14" s="90">
        <v>27.452183999999999</v>
      </c>
      <c r="C14" s="90">
        <v>0.92431300000000016</v>
      </c>
      <c r="D14" s="90">
        <v>-0.41280000000000006</v>
      </c>
      <c r="E14" s="90">
        <v>0.262907</v>
      </c>
      <c r="F14" s="90">
        <v>-0.42046000000000006</v>
      </c>
      <c r="G14" s="90">
        <v>27.806143999999996</v>
      </c>
      <c r="H14" s="90">
        <v>-0.139067</v>
      </c>
      <c r="I14" s="90">
        <v>-5.8319999999999983E-2</v>
      </c>
      <c r="J14" s="90">
        <v>0.8175849999999999</v>
      </c>
      <c r="K14" s="90">
        <v>-8.5104550000000003</v>
      </c>
      <c r="L14" s="90">
        <v>19.915887000000001</v>
      </c>
    </row>
    <row r="15" spans="1:12" ht="16.5" customHeight="1">
      <c r="A15" s="247" t="s">
        <v>150</v>
      </c>
      <c r="B15" s="226"/>
      <c r="C15" s="87"/>
      <c r="D15" s="87"/>
      <c r="E15" s="87"/>
      <c r="F15" s="87"/>
      <c r="G15" s="226"/>
      <c r="H15" s="87"/>
      <c r="I15" s="87"/>
      <c r="J15" s="87"/>
      <c r="K15" s="87"/>
      <c r="L15" s="226"/>
    </row>
    <row r="16" spans="1:12" ht="16.5" customHeight="1">
      <c r="A16" s="88" t="s">
        <v>264</v>
      </c>
      <c r="B16" s="226">
        <v>8.4440679999999997</v>
      </c>
      <c r="C16" s="87">
        <v>0.32023600000000002</v>
      </c>
      <c r="D16" s="87">
        <v>-7.1749999999999994E-2</v>
      </c>
      <c r="E16" s="87">
        <v>-0.21686800000000001</v>
      </c>
      <c r="F16" s="87">
        <v>0.124773</v>
      </c>
      <c r="G16" s="226">
        <v>8.6004590000000007</v>
      </c>
      <c r="H16" s="87">
        <v>-2.9259E-2</v>
      </c>
      <c r="I16" s="87">
        <v>3.7261000000000002E-2</v>
      </c>
      <c r="J16" s="87">
        <v>-6.9081000000000004E-2</v>
      </c>
      <c r="K16" s="87">
        <v>5.3795000000000003E-2</v>
      </c>
      <c r="L16" s="226">
        <v>8.5931750000000005</v>
      </c>
    </row>
    <row r="17" spans="1:12" ht="16.5" customHeight="1">
      <c r="A17" s="88" t="s">
        <v>28</v>
      </c>
      <c r="B17" s="226">
        <v>5.2669009999999998</v>
      </c>
      <c r="C17" s="87">
        <v>0.195794</v>
      </c>
      <c r="D17" s="87">
        <v>-1.9599999999999999E-2</v>
      </c>
      <c r="E17" s="87">
        <v>-6.5224000000000004E-2</v>
      </c>
      <c r="F17" s="87">
        <v>7.9400999999999999E-2</v>
      </c>
      <c r="G17" s="226">
        <v>5.4572719999999997</v>
      </c>
      <c r="H17" s="87">
        <v>-2.0641E-2</v>
      </c>
      <c r="I17" s="87">
        <v>-9.5899999999999999E-2</v>
      </c>
      <c r="J17" s="87">
        <v>9.9996000000000002E-2</v>
      </c>
      <c r="K17" s="87">
        <v>0.50164500000000001</v>
      </c>
      <c r="L17" s="226">
        <v>5.9423719999999998</v>
      </c>
    </row>
    <row r="18" spans="1:12" ht="16.5" customHeight="1">
      <c r="A18" s="88" t="s">
        <v>265</v>
      </c>
      <c r="B18" s="226">
        <v>1.5786849999999999</v>
      </c>
      <c r="C18" s="87">
        <v>5.8214000000000002E-2</v>
      </c>
      <c r="D18" s="87">
        <v>-8.6499999999999997E-3</v>
      </c>
      <c r="E18" s="87">
        <v>-3.9167E-2</v>
      </c>
      <c r="F18" s="87">
        <v>1.2685999999999999E-2</v>
      </c>
      <c r="G18" s="226">
        <v>1.6017680000000001</v>
      </c>
      <c r="H18" s="87">
        <v>-9.4200000000000002E-4</v>
      </c>
      <c r="I18" s="87">
        <v>-1.6999999999999999E-3</v>
      </c>
      <c r="J18" s="87">
        <v>0.139657</v>
      </c>
      <c r="K18" s="87">
        <v>-1.1165290000000001</v>
      </c>
      <c r="L18" s="226">
        <v>0.62225399999999997</v>
      </c>
    </row>
    <row r="19" spans="1:12" ht="16.5" customHeight="1">
      <c r="A19" s="88" t="s">
        <v>18</v>
      </c>
      <c r="B19" s="226">
        <v>4.2529430000000001</v>
      </c>
      <c r="C19" s="87">
        <v>0.15962599999999999</v>
      </c>
      <c r="D19" s="87">
        <v>0</v>
      </c>
      <c r="E19" s="87">
        <v>9.3507999999999994E-2</v>
      </c>
      <c r="F19" s="87">
        <v>0</v>
      </c>
      <c r="G19" s="226">
        <v>4.5060770000000003</v>
      </c>
      <c r="H19" s="87">
        <v>-4.2180000000000004E-3</v>
      </c>
      <c r="I19" s="87">
        <v>-4.4000000000000003E-3</v>
      </c>
      <c r="J19" s="87">
        <v>2.9415E-2</v>
      </c>
      <c r="K19" s="87">
        <v>-3.7500779999999998</v>
      </c>
      <c r="L19" s="226">
        <v>0.77679600000000004</v>
      </c>
    </row>
    <row r="20" spans="1:12" ht="16.5" customHeight="1">
      <c r="A20" s="88" t="s">
        <v>152</v>
      </c>
      <c r="B20" s="226">
        <v>0</v>
      </c>
      <c r="C20" s="87">
        <v>0</v>
      </c>
      <c r="D20" s="87">
        <v>0</v>
      </c>
      <c r="E20" s="87">
        <v>0</v>
      </c>
      <c r="F20" s="87">
        <v>0</v>
      </c>
      <c r="G20" s="226">
        <v>0</v>
      </c>
      <c r="H20" s="87">
        <v>-1.1609999999999999E-3</v>
      </c>
      <c r="I20" s="87">
        <v>0</v>
      </c>
      <c r="J20" s="87">
        <v>0.16813</v>
      </c>
      <c r="K20" s="87">
        <v>0.186</v>
      </c>
      <c r="L20" s="226">
        <v>0.35296899999999998</v>
      </c>
    </row>
    <row r="21" spans="1:12" ht="16.5" customHeight="1">
      <c r="A21" s="88" t="s">
        <v>266</v>
      </c>
      <c r="B21" s="226">
        <v>1.159546</v>
      </c>
      <c r="C21" s="87">
        <v>4.8446999999999997E-2</v>
      </c>
      <c r="D21" s="87">
        <v>3.8E-3</v>
      </c>
      <c r="E21" s="87">
        <v>5.5343999999999997E-2</v>
      </c>
      <c r="F21" s="87">
        <v>0</v>
      </c>
      <c r="G21" s="226">
        <v>1.267137</v>
      </c>
      <c r="H21" s="87">
        <v>-7.1400000000000001E-4</v>
      </c>
      <c r="I21" s="87">
        <v>-2.29E-2</v>
      </c>
      <c r="J21" s="87">
        <v>-4.2011E-2</v>
      </c>
      <c r="K21" s="87">
        <v>-1.1776990000000001</v>
      </c>
      <c r="L21" s="226">
        <v>2.3813000000000001E-2</v>
      </c>
    </row>
    <row r="22" spans="1:12" ht="16.5" customHeight="1">
      <c r="A22" s="88"/>
      <c r="B22" s="87"/>
      <c r="C22" s="87"/>
      <c r="D22" s="87"/>
      <c r="E22" s="87"/>
      <c r="F22" s="87"/>
      <c r="G22" s="87"/>
      <c r="H22" s="87"/>
      <c r="I22" s="87"/>
      <c r="J22" s="87"/>
      <c r="K22" s="87"/>
      <c r="L22" s="87"/>
    </row>
    <row r="23" spans="1:12" ht="16.5" customHeight="1">
      <c r="A23" s="304" t="s">
        <v>7</v>
      </c>
      <c r="B23" s="226">
        <v>2.414866</v>
      </c>
      <c r="C23" s="87">
        <v>3.395E-3</v>
      </c>
      <c r="D23" s="87">
        <v>-0.26700000000000002</v>
      </c>
      <c r="E23" s="87">
        <v>0.38090000000000002</v>
      </c>
      <c r="F23" s="87">
        <v>-0.12119000000000001</v>
      </c>
      <c r="G23" s="226">
        <v>2.410971</v>
      </c>
      <c r="H23" s="87">
        <v>-1.4641E-2</v>
      </c>
      <c r="I23" s="87">
        <v>-7.1300000000000002E-2</v>
      </c>
      <c r="J23" s="87">
        <v>0.536937</v>
      </c>
      <c r="K23" s="87">
        <v>-1.6256900000000001</v>
      </c>
      <c r="L23" s="226">
        <v>1.2362770000000001</v>
      </c>
    </row>
    <row r="24" spans="1:12" ht="16.5" customHeight="1">
      <c r="A24" s="88"/>
      <c r="B24" s="226"/>
      <c r="C24" s="87"/>
      <c r="D24" s="87"/>
      <c r="E24" s="87"/>
      <c r="F24" s="87"/>
      <c r="G24" s="226"/>
      <c r="H24" s="87"/>
      <c r="I24" s="87"/>
      <c r="J24" s="87"/>
      <c r="K24" s="87"/>
      <c r="L24" s="226"/>
    </row>
    <row r="25" spans="1:12" ht="16.5" customHeight="1">
      <c r="A25" s="215" t="s">
        <v>267</v>
      </c>
      <c r="B25" s="226"/>
      <c r="C25" s="87"/>
      <c r="D25" s="87"/>
      <c r="E25" s="87"/>
      <c r="F25" s="87"/>
      <c r="G25" s="226"/>
      <c r="H25" s="87"/>
      <c r="I25" s="87"/>
      <c r="J25" s="87"/>
      <c r="K25" s="87"/>
      <c r="L25" s="226"/>
    </row>
    <row r="26" spans="1:12" ht="16.5" customHeight="1">
      <c r="A26" s="88" t="s">
        <v>149</v>
      </c>
      <c r="B26" s="226">
        <v>2.3753929999999999</v>
      </c>
      <c r="C26" s="87">
        <v>2.8575E-2</v>
      </c>
      <c r="D26" s="87">
        <v>0</v>
      </c>
      <c r="E26" s="87">
        <v>-5.5313000000000001E-2</v>
      </c>
      <c r="F26" s="87">
        <v>-0.22686000000000001</v>
      </c>
      <c r="G26" s="226">
        <v>2.1217950000000001</v>
      </c>
      <c r="H26" s="87">
        <v>-5.973E-3</v>
      </c>
      <c r="I26" s="87">
        <v>1.0293999999999999E-2</v>
      </c>
      <c r="J26" s="87">
        <v>-5.1659999999999998E-2</v>
      </c>
      <c r="K26" s="87">
        <v>-0.68575900000000001</v>
      </c>
      <c r="L26" s="226">
        <v>1.3886970000000001</v>
      </c>
    </row>
    <row r="27" spans="1:12" ht="16.5" customHeight="1">
      <c r="A27" s="168" t="s">
        <v>268</v>
      </c>
      <c r="B27" s="226">
        <v>0.18194299999999999</v>
      </c>
      <c r="C27" s="87">
        <v>4.0010000000000002E-3</v>
      </c>
      <c r="D27" s="87">
        <v>6.1999999999999998E-3</v>
      </c>
      <c r="E27" s="87">
        <v>3.4957000000000002E-2</v>
      </c>
      <c r="F27" s="87">
        <v>-1.2847000000000001E-2</v>
      </c>
      <c r="G27" s="226">
        <v>0.214254</v>
      </c>
      <c r="H27" s="87">
        <v>7.76E-4</v>
      </c>
      <c r="I27" s="87">
        <v>-4.3334999999999999E-2</v>
      </c>
      <c r="J27" s="87">
        <v>1.6929E-2</v>
      </c>
      <c r="K27" s="87">
        <v>-2.9558000000000001E-2</v>
      </c>
      <c r="L27" s="226">
        <v>0.15906600000000001</v>
      </c>
    </row>
    <row r="28" spans="1:12" ht="14.25" customHeight="1">
      <c r="A28" s="168" t="s">
        <v>393</v>
      </c>
      <c r="B28" s="226">
        <v>1.4817660000000001</v>
      </c>
      <c r="C28" s="87">
        <v>4.6025000000000003E-2</v>
      </c>
      <c r="D28" s="87">
        <v>4.5999999999999999E-3</v>
      </c>
      <c r="E28" s="87">
        <v>-3.9581000000000005E-2</v>
      </c>
      <c r="F28" s="87">
        <v>7.7030000000000006E-3</v>
      </c>
      <c r="G28" s="226">
        <v>1.5005129999999998</v>
      </c>
      <c r="H28" s="87">
        <v>-2.2939999999999996E-3</v>
      </c>
      <c r="I28" s="87">
        <v>7.3660000000000003E-2</v>
      </c>
      <c r="J28" s="87">
        <v>0.10322399999999998</v>
      </c>
      <c r="K28" s="87">
        <v>-1.0564810000000002</v>
      </c>
      <c r="L28" s="226">
        <v>0.61862200000000001</v>
      </c>
    </row>
    <row r="29" spans="1:12" ht="13.5" customHeight="1">
      <c r="A29" s="85" t="s">
        <v>269</v>
      </c>
      <c r="B29" s="226">
        <v>0.29607299999999998</v>
      </c>
      <c r="C29" s="87">
        <v>0.06</v>
      </c>
      <c r="D29" s="87">
        <v>-6.0399999999999995E-2</v>
      </c>
      <c r="E29" s="87">
        <v>0.11435099999999999</v>
      </c>
      <c r="F29" s="87">
        <v>-0.28412599999999999</v>
      </c>
      <c r="G29" s="226">
        <v>0.12589800000000001</v>
      </c>
      <c r="H29" s="87">
        <v>-0.06</v>
      </c>
      <c r="I29" s="87">
        <v>0.06</v>
      </c>
      <c r="J29" s="87">
        <v>-0.113951</v>
      </c>
      <c r="K29" s="87">
        <v>0.18989900000000001</v>
      </c>
      <c r="L29" s="226">
        <v>0.201846</v>
      </c>
    </row>
    <row r="30" spans="1:12" ht="13.5" customHeight="1">
      <c r="A30" s="88"/>
      <c r="B30" s="226"/>
      <c r="C30" s="87"/>
      <c r="D30" s="87"/>
      <c r="E30" s="87"/>
      <c r="F30" s="87"/>
      <c r="G30" s="226"/>
      <c r="H30" s="87"/>
      <c r="I30" s="87"/>
      <c r="J30" s="87"/>
      <c r="K30" s="87"/>
      <c r="L30" s="226"/>
    </row>
    <row r="31" spans="1:12" ht="16.5" customHeight="1">
      <c r="A31" s="208" t="s">
        <v>9</v>
      </c>
      <c r="B31" s="90">
        <v>2.1549800000000001</v>
      </c>
      <c r="C31" s="90">
        <v>9.5677999999999985E-2</v>
      </c>
      <c r="D31" s="90">
        <v>8.2044999999999979E-2</v>
      </c>
      <c r="E31" s="90">
        <v>0</v>
      </c>
      <c r="F31" s="90">
        <v>0</v>
      </c>
      <c r="G31" s="90">
        <v>2.2911649999999999</v>
      </c>
      <c r="H31" s="90">
        <v>0</v>
      </c>
      <c r="I31" s="90">
        <v>0.31463200000000008</v>
      </c>
      <c r="J31" s="90">
        <v>-0.438</v>
      </c>
      <c r="K31" s="90">
        <v>5.3</v>
      </c>
      <c r="L31" s="90">
        <v>7.467797</v>
      </c>
    </row>
    <row r="32" spans="1:12" s="18" customFormat="1" ht="16.5" customHeight="1">
      <c r="A32" s="210" t="s">
        <v>443</v>
      </c>
      <c r="B32" s="46">
        <v>1.5611820000000001</v>
      </c>
      <c r="C32" s="46">
        <v>0</v>
      </c>
      <c r="D32" s="46">
        <v>0.15248499999999998</v>
      </c>
      <c r="E32" s="46">
        <v>0</v>
      </c>
      <c r="F32" s="46">
        <v>0</v>
      </c>
      <c r="G32" s="46">
        <v>1.7136670000000001</v>
      </c>
      <c r="H32" s="87">
        <v>0</v>
      </c>
      <c r="I32" s="87">
        <v>0.40149499999999999</v>
      </c>
      <c r="J32" s="87">
        <v>-0.438</v>
      </c>
      <c r="K32" s="87">
        <v>5.3</v>
      </c>
      <c r="L32" s="226">
        <v>6.9771619999999999</v>
      </c>
    </row>
    <row r="33" spans="1:13" ht="11.25">
      <c r="A33" s="210" t="s">
        <v>392</v>
      </c>
      <c r="B33" s="226">
        <v>0.59379800000000005</v>
      </c>
      <c r="C33" s="87">
        <v>9.5677999999999985E-2</v>
      </c>
      <c r="D33" s="87">
        <v>-7.0440000000000003E-2</v>
      </c>
      <c r="E33" s="87">
        <v>0</v>
      </c>
      <c r="F33" s="87">
        <v>0</v>
      </c>
      <c r="G33" s="226">
        <v>0.57749799999999996</v>
      </c>
      <c r="H33" s="87">
        <v>0</v>
      </c>
      <c r="I33" s="87">
        <v>-8.6862999999999913E-2</v>
      </c>
      <c r="J33" s="87">
        <v>0</v>
      </c>
      <c r="K33" s="87">
        <v>0</v>
      </c>
      <c r="L33" s="226">
        <v>0.49063500000000004</v>
      </c>
      <c r="M33" s="305"/>
    </row>
    <row r="34" spans="1:13" ht="18.75" customHeight="1">
      <c r="A34" s="211"/>
      <c r="B34" s="87"/>
      <c r="C34" s="87"/>
      <c r="D34" s="87"/>
      <c r="E34" s="87"/>
      <c r="F34" s="87"/>
      <c r="G34" s="87"/>
      <c r="H34" s="87"/>
      <c r="I34" s="87"/>
      <c r="J34" s="87"/>
      <c r="K34" s="87"/>
      <c r="L34" s="87"/>
    </row>
    <row r="35" spans="1:13" ht="18.75" customHeight="1" thickBot="1">
      <c r="A35" s="212" t="s">
        <v>274</v>
      </c>
      <c r="B35" s="227">
        <v>68.844608999999991</v>
      </c>
      <c r="C35" s="227">
        <v>1.7635000000000001</v>
      </c>
      <c r="D35" s="227">
        <v>0.55752099999999993</v>
      </c>
      <c r="E35" s="227">
        <v>-0.97228400000000015</v>
      </c>
      <c r="F35" s="227">
        <v>-0.59526100000000004</v>
      </c>
      <c r="G35" s="227">
        <v>69.556546999999995</v>
      </c>
      <c r="H35" s="227">
        <v>1.334100000000002E-2</v>
      </c>
      <c r="I35" s="227">
        <v>0.73781700000000017</v>
      </c>
      <c r="J35" s="227">
        <v>1.0546269999999998</v>
      </c>
      <c r="K35" s="227">
        <v>-1.1360799999999998</v>
      </c>
      <c r="L35" s="227">
        <v>70.226252000000002</v>
      </c>
    </row>
    <row r="36" spans="1:13" ht="16.5" customHeight="1">
      <c r="A36" s="213" t="s">
        <v>275</v>
      </c>
      <c r="B36" s="226">
        <v>4.580864</v>
      </c>
      <c r="C36" s="87">
        <v>0</v>
      </c>
      <c r="D36" s="87">
        <v>0.119176</v>
      </c>
      <c r="E36" s="87">
        <v>0.39593100000000003</v>
      </c>
      <c r="F36" s="87">
        <v>0</v>
      </c>
      <c r="G36" s="226">
        <v>5.0959710000000005</v>
      </c>
      <c r="H36" s="87">
        <v>0</v>
      </c>
      <c r="I36" s="87">
        <v>0.13062399999999999</v>
      </c>
      <c r="J36" s="87">
        <v>0.25672799999999996</v>
      </c>
      <c r="K36" s="87">
        <v>-0.3997</v>
      </c>
      <c r="L36" s="226">
        <v>5.0836230000000002</v>
      </c>
    </row>
    <row r="37" spans="1:13" ht="16.5" customHeight="1" thickBot="1">
      <c r="A37" s="212" t="s">
        <v>276</v>
      </c>
      <c r="B37" s="227">
        <v>64.263744999999986</v>
      </c>
      <c r="C37" s="227">
        <v>1.7635000000000001</v>
      </c>
      <c r="D37" s="227">
        <v>0.43834499999999993</v>
      </c>
      <c r="E37" s="227">
        <v>-1.3682150000000002</v>
      </c>
      <c r="F37" s="227">
        <v>-0.59526100000000004</v>
      </c>
      <c r="G37" s="227">
        <v>64.460575999999989</v>
      </c>
      <c r="H37" s="227">
        <v>1.334100000000002E-2</v>
      </c>
      <c r="I37" s="227">
        <v>0.6071930000000002</v>
      </c>
      <c r="J37" s="227">
        <v>0.7978989999999998</v>
      </c>
      <c r="K37" s="227">
        <v>-0.73637999999999981</v>
      </c>
      <c r="L37" s="227">
        <v>65.142628999999999</v>
      </c>
    </row>
    <row r="38" spans="1:13" ht="15" customHeight="1">
      <c r="A38" s="471" t="s">
        <v>277</v>
      </c>
      <c r="B38" s="471"/>
      <c r="C38" s="471"/>
      <c r="D38" s="471"/>
      <c r="E38" s="471"/>
      <c r="F38" s="471"/>
      <c r="G38" s="471"/>
      <c r="H38" s="471"/>
      <c r="I38" s="471"/>
      <c r="J38" s="471"/>
      <c r="K38" s="471"/>
      <c r="L38" s="471"/>
    </row>
    <row r="39" spans="1:13" ht="28.5" customHeight="1">
      <c r="A39" s="472" t="s">
        <v>481</v>
      </c>
      <c r="B39" s="473"/>
      <c r="C39" s="473"/>
      <c r="D39" s="473"/>
      <c r="E39" s="473"/>
      <c r="F39" s="473"/>
      <c r="G39" s="473"/>
      <c r="H39" s="473"/>
      <c r="I39" s="473"/>
      <c r="J39" s="473"/>
      <c r="K39" s="473"/>
      <c r="L39" s="473"/>
    </row>
    <row r="40" spans="1:13" ht="48.75" customHeight="1">
      <c r="A40" s="474" t="s">
        <v>521</v>
      </c>
      <c r="B40" s="475"/>
      <c r="C40" s="475"/>
      <c r="D40" s="475"/>
      <c r="E40" s="475"/>
      <c r="F40" s="475"/>
      <c r="G40" s="475"/>
      <c r="H40" s="475"/>
      <c r="I40" s="454"/>
      <c r="J40" s="454"/>
      <c r="K40" s="454"/>
      <c r="L40" s="454"/>
    </row>
    <row r="41" spans="1:13" ht="34.5" customHeight="1">
      <c r="A41" s="472" t="s">
        <v>504</v>
      </c>
      <c r="B41" s="473"/>
      <c r="C41" s="473"/>
      <c r="D41" s="473"/>
      <c r="E41" s="473"/>
      <c r="F41" s="454"/>
      <c r="G41" s="454"/>
      <c r="H41" s="454"/>
      <c r="I41" s="454"/>
      <c r="J41" s="454"/>
      <c r="K41" s="454"/>
      <c r="L41" s="454"/>
    </row>
    <row r="42" spans="1:13" ht="24" customHeight="1">
      <c r="A42" s="469" t="s">
        <v>252</v>
      </c>
      <c r="B42" s="454"/>
      <c r="C42" s="454"/>
      <c r="D42" s="454"/>
      <c r="E42" s="454"/>
      <c r="F42" s="454"/>
      <c r="G42" s="454"/>
      <c r="H42" s="454"/>
      <c r="I42" s="454"/>
      <c r="J42" s="454"/>
      <c r="K42" s="454"/>
      <c r="L42" s="454"/>
    </row>
  </sheetData>
  <mergeCells count="6">
    <mergeCell ref="A42:L42"/>
    <mergeCell ref="A1:L1"/>
    <mergeCell ref="A38:L38"/>
    <mergeCell ref="A39:L39"/>
    <mergeCell ref="A40:L40"/>
    <mergeCell ref="A41:L41"/>
  </mergeCells>
  <pageMargins left="0.11811023622047245" right="0.11811023622047245" top="0.74803149606299213" bottom="0.15748031496062992" header="0.31496062992125984" footer="0.31496062992125984"/>
  <pageSetup paperSize="9" scale="10" orientation="portrait" r:id="rId1"/>
</worksheet>
</file>

<file path=xl/worksheets/sheet7.xml><?xml version="1.0" encoding="utf-8"?>
<worksheet xmlns="http://schemas.openxmlformats.org/spreadsheetml/2006/main" xmlns:r="http://schemas.openxmlformats.org/officeDocument/2006/relationships">
  <sheetPr codeName="Blad24">
    <tabColor rgb="FFFFFF00"/>
  </sheetPr>
  <dimension ref="A1:U15"/>
  <sheetViews>
    <sheetView topLeftCell="A7" workbookViewId="0">
      <selection activeCell="B14" sqref="B14"/>
    </sheetView>
  </sheetViews>
  <sheetFormatPr defaultRowHeight="15.75" customHeight="1"/>
  <cols>
    <col min="1" max="1" width="36.7109375" customWidth="1"/>
    <col min="2" max="2" width="8.140625" bestFit="1" customWidth="1"/>
    <col min="3" max="3" width="6.28515625" style="14" customWidth="1"/>
    <col min="4" max="4" width="9" style="14" bestFit="1" customWidth="1"/>
    <col min="5" max="5" width="7.85546875" style="14" customWidth="1"/>
    <col min="6" max="6" width="8.140625" bestFit="1" customWidth="1"/>
    <col min="7" max="7" width="6.140625" style="14" customWidth="1"/>
    <col min="8" max="8" width="9" style="14" customWidth="1"/>
    <col min="9" max="9" width="7.7109375" style="14" customWidth="1"/>
    <col min="10" max="10" width="9.5703125" bestFit="1" customWidth="1"/>
    <col min="13" max="13" width="9.5703125" bestFit="1" customWidth="1"/>
    <col min="14" max="16" width="9.28515625" bestFit="1" customWidth="1"/>
    <col min="17" max="17" width="9.5703125" bestFit="1" customWidth="1"/>
    <col min="18" max="20" width="9.28515625" bestFit="1" customWidth="1"/>
    <col min="21" max="21" width="9.5703125" bestFit="1" customWidth="1"/>
  </cols>
  <sheetData>
    <row r="1" spans="1:21" ht="30" customHeight="1">
      <c r="A1" s="470" t="s">
        <v>394</v>
      </c>
      <c r="B1" s="470"/>
      <c r="C1" s="470"/>
      <c r="D1" s="470"/>
      <c r="E1" s="470"/>
      <c r="F1" s="470"/>
      <c r="G1" s="470"/>
      <c r="H1" s="470"/>
      <c r="I1" s="470"/>
      <c r="J1" s="470"/>
    </row>
    <row r="2" spans="1:21" ht="48" customHeight="1">
      <c r="A2" s="85"/>
      <c r="B2" s="98">
        <v>2013</v>
      </c>
      <c r="C2" s="99" t="s">
        <v>395</v>
      </c>
      <c r="D2" s="99" t="s">
        <v>82</v>
      </c>
      <c r="E2" s="99" t="s">
        <v>83</v>
      </c>
      <c r="F2" s="98">
        <v>2014</v>
      </c>
      <c r="G2" s="99" t="s">
        <v>395</v>
      </c>
      <c r="H2" s="99" t="s">
        <v>82</v>
      </c>
      <c r="I2" s="99" t="s">
        <v>83</v>
      </c>
      <c r="J2" s="98">
        <v>2015</v>
      </c>
      <c r="L2" s="24"/>
      <c r="M2" s="24"/>
      <c r="N2" s="24"/>
      <c r="O2" s="24"/>
      <c r="P2" s="24"/>
      <c r="Q2" s="24"/>
      <c r="R2" s="24"/>
      <c r="S2" s="24"/>
      <c r="T2" s="24"/>
      <c r="U2" s="24"/>
    </row>
    <row r="3" spans="1:21" ht="16.5" customHeight="1">
      <c r="A3" s="100"/>
      <c r="B3" s="101" t="s">
        <v>80</v>
      </c>
      <c r="C3" s="102" t="s">
        <v>81</v>
      </c>
      <c r="D3" s="102" t="s">
        <v>81</v>
      </c>
      <c r="E3" s="102" t="s">
        <v>81</v>
      </c>
      <c r="F3" s="103" t="s">
        <v>80</v>
      </c>
      <c r="G3" s="102" t="s">
        <v>81</v>
      </c>
      <c r="H3" s="102" t="s">
        <v>81</v>
      </c>
      <c r="I3" s="102" t="s">
        <v>81</v>
      </c>
      <c r="J3" s="103" t="s">
        <v>80</v>
      </c>
      <c r="L3" s="24"/>
      <c r="M3" s="24"/>
      <c r="N3" s="24"/>
      <c r="O3" s="24"/>
      <c r="P3" s="24"/>
      <c r="Q3" s="24"/>
      <c r="R3" s="24"/>
      <c r="S3" s="24"/>
      <c r="T3" s="24"/>
      <c r="U3" s="24"/>
    </row>
    <row r="4" spans="1:21" ht="16.5" customHeight="1">
      <c r="A4" s="85" t="s">
        <v>84</v>
      </c>
      <c r="B4" s="87">
        <v>39.237445000000001</v>
      </c>
      <c r="C4" s="87">
        <v>0.5652585177245868</v>
      </c>
      <c r="D4" s="87">
        <v>-0.44549536800879869</v>
      </c>
      <c r="E4" s="96">
        <v>1.0107538857333855</v>
      </c>
      <c r="F4" s="87">
        <v>39.459237999999999</v>
      </c>
      <c r="G4" s="87">
        <v>8.5742405872105305</v>
      </c>
      <c r="H4" s="87">
        <v>5.2570072437790127</v>
      </c>
      <c r="I4" s="96">
        <v>3.3172333434315178</v>
      </c>
      <c r="J4" s="87">
        <v>42.842568</v>
      </c>
      <c r="L4" s="24"/>
      <c r="M4" s="24"/>
      <c r="N4" s="24"/>
      <c r="O4" s="24"/>
      <c r="P4" s="24"/>
      <c r="Q4" s="24"/>
      <c r="R4" s="24"/>
      <c r="S4" s="24"/>
      <c r="T4" s="24"/>
      <c r="U4" s="24"/>
    </row>
    <row r="5" spans="1:21" ht="16.5" customHeight="1">
      <c r="A5" s="85" t="s">
        <v>249</v>
      </c>
      <c r="B5" s="87">
        <v>27.452183999999999</v>
      </c>
      <c r="C5" s="87">
        <v>1.2893691809729968</v>
      </c>
      <c r="D5" s="87">
        <v>-1.5316085598144034</v>
      </c>
      <c r="E5" s="96">
        <v>2.8209777407874004</v>
      </c>
      <c r="F5" s="87">
        <v>27.806143999999996</v>
      </c>
      <c r="G5" s="87">
        <v>-28.375948135778916</v>
      </c>
      <c r="H5" s="87">
        <v>-30.606383251126086</v>
      </c>
      <c r="I5" s="96">
        <v>2.23043511534717</v>
      </c>
      <c r="J5" s="87">
        <v>19.915887000000001</v>
      </c>
      <c r="L5" s="24"/>
      <c r="M5" s="24"/>
      <c r="N5" s="24"/>
      <c r="O5" s="24"/>
      <c r="P5" s="24"/>
      <c r="Q5" s="24"/>
      <c r="R5" s="24"/>
      <c r="S5" s="24"/>
      <c r="T5" s="24"/>
      <c r="U5" s="24"/>
    </row>
    <row r="6" spans="1:21" ht="16.5" customHeight="1">
      <c r="A6" s="85" t="s">
        <v>9</v>
      </c>
      <c r="B6" s="87">
        <v>2.1549800000000001</v>
      </c>
      <c r="C6" s="87">
        <v>8.2470834996148437</v>
      </c>
      <c r="D6" s="87">
        <v>0</v>
      </c>
      <c r="E6" s="96">
        <v>8.2470834996148437</v>
      </c>
      <c r="F6" s="87">
        <v>2.2911649999999999</v>
      </c>
      <c r="G6" s="87">
        <v>225.93885643329924</v>
      </c>
      <c r="H6" s="87">
        <v>231.32336606049759</v>
      </c>
      <c r="I6" s="96">
        <v>-5.384509627198355</v>
      </c>
      <c r="J6" s="87">
        <v>7.467797</v>
      </c>
      <c r="L6" s="24"/>
      <c r="M6" s="24"/>
      <c r="N6" s="24"/>
      <c r="O6" s="24"/>
      <c r="P6" s="24"/>
      <c r="Q6" s="24"/>
      <c r="R6" s="24"/>
      <c r="S6" s="24"/>
      <c r="T6" s="24"/>
      <c r="U6" s="24"/>
    </row>
    <row r="7" spans="1:21" ht="16.5" customHeight="1">
      <c r="A7" s="84" t="s">
        <v>274</v>
      </c>
      <c r="B7" s="90">
        <v>68.844608999999991</v>
      </c>
      <c r="C7" s="90">
        <v>1.0944589720888676</v>
      </c>
      <c r="D7" s="90">
        <v>-0.86464431804674802</v>
      </c>
      <c r="E7" s="97">
        <v>1.9591032901356156</v>
      </c>
      <c r="F7" s="90">
        <v>69.556546999999995</v>
      </c>
      <c r="G7" s="90">
        <v>0.96282094049320799</v>
      </c>
      <c r="H7" s="90">
        <v>-1.6333185717226588</v>
      </c>
      <c r="I7" s="97">
        <v>2.596139512215867</v>
      </c>
      <c r="J7" s="90">
        <v>70.226252000000002</v>
      </c>
      <c r="L7" s="24"/>
      <c r="M7" s="24"/>
      <c r="N7" s="24"/>
      <c r="O7" s="24"/>
      <c r="P7" s="24"/>
      <c r="Q7" s="24"/>
      <c r="R7" s="24"/>
      <c r="S7" s="24"/>
      <c r="T7" s="24"/>
      <c r="U7" s="24"/>
    </row>
    <row r="8" spans="1:21" ht="16.5" customHeight="1">
      <c r="A8" s="104" t="s">
        <v>276</v>
      </c>
      <c r="B8" s="105">
        <v>64.263744999999986</v>
      </c>
      <c r="C8" s="105">
        <v>0.37092298309101018</v>
      </c>
      <c r="D8" s="105">
        <v>-0.92627810595227555</v>
      </c>
      <c r="E8" s="106">
        <v>1.2972010890432857</v>
      </c>
      <c r="F8" s="105">
        <v>64.460575999999989</v>
      </c>
      <c r="G8" s="105">
        <v>1.0580932444661997</v>
      </c>
      <c r="H8" s="105">
        <v>-1.1423726651154962</v>
      </c>
      <c r="I8" s="106">
        <v>2.2004659095816956</v>
      </c>
      <c r="J8" s="105">
        <v>65.142628999999999</v>
      </c>
      <c r="L8" s="24"/>
      <c r="M8" s="24"/>
      <c r="N8" s="24"/>
      <c r="O8" s="24"/>
      <c r="P8" s="24"/>
      <c r="Q8" s="24"/>
      <c r="R8" s="24"/>
      <c r="S8" s="24"/>
      <c r="T8" s="24"/>
      <c r="U8" s="24"/>
    </row>
    <row r="9" spans="1:21" ht="15.75" customHeight="1">
      <c r="A9" s="476" t="s">
        <v>594</v>
      </c>
      <c r="B9" s="477"/>
      <c r="C9" s="477"/>
      <c r="D9" s="477"/>
      <c r="E9" s="477"/>
      <c r="F9" s="477"/>
      <c r="G9" s="477"/>
      <c r="H9" s="477"/>
      <c r="I9" s="477"/>
      <c r="J9" s="477"/>
    </row>
    <row r="10" spans="1:21" ht="15.75" customHeight="1">
      <c r="A10" s="478" t="s">
        <v>595</v>
      </c>
      <c r="B10" s="479"/>
      <c r="C10" s="479"/>
      <c r="D10" s="479"/>
      <c r="E10" s="479"/>
      <c r="F10" s="479"/>
      <c r="G10" s="479"/>
      <c r="H10" s="479"/>
      <c r="I10" s="479"/>
      <c r="J10" s="479"/>
    </row>
    <row r="11" spans="1:21" ht="15.75" customHeight="1">
      <c r="G11" s="25"/>
      <c r="H11" s="25"/>
      <c r="I11" s="25"/>
      <c r="J11" s="25"/>
    </row>
    <row r="12" spans="1:21" ht="15.75" customHeight="1">
      <c r="G12" s="25"/>
      <c r="H12" s="25"/>
      <c r="I12" s="25"/>
      <c r="J12" s="25"/>
    </row>
    <row r="13" spans="1:21" ht="15.75" customHeight="1">
      <c r="G13" s="25"/>
      <c r="H13" s="25"/>
      <c r="I13" s="25"/>
      <c r="J13" s="25"/>
    </row>
    <row r="14" spans="1:21" ht="15.75" customHeight="1">
      <c r="G14" s="25"/>
      <c r="H14" s="25"/>
      <c r="I14" s="25"/>
      <c r="J14" s="25"/>
    </row>
    <row r="15" spans="1:21" ht="15.75" customHeight="1">
      <c r="G15" s="25"/>
      <c r="H15" s="25"/>
      <c r="I15" s="25"/>
      <c r="J15" s="25"/>
    </row>
  </sheetData>
  <mergeCells count="3">
    <mergeCell ref="A1:J1"/>
    <mergeCell ref="A9:J9"/>
    <mergeCell ref="A10:J10"/>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sheetPr codeName="Blad25">
    <tabColor rgb="FFFFFF00"/>
    <pageSetUpPr fitToPage="1"/>
  </sheetPr>
  <dimension ref="A1:I13"/>
  <sheetViews>
    <sheetView workbookViewId="0">
      <selection activeCell="D11" sqref="D11"/>
    </sheetView>
  </sheetViews>
  <sheetFormatPr defaultRowHeight="10.5"/>
  <cols>
    <col min="1" max="1" width="68" style="2" customWidth="1"/>
    <col min="2" max="2" width="10" style="2" customWidth="1"/>
    <col min="3" max="3" width="9.140625" style="9"/>
    <col min="4" max="4" width="52.7109375" style="9" customWidth="1"/>
    <col min="5" max="9" width="9.140625" style="9"/>
    <col min="10" max="16384" width="9.140625" style="2"/>
  </cols>
  <sheetData>
    <row r="1" spans="1:9" ht="20.25" customHeight="1" thickBot="1">
      <c r="A1" s="463" t="s">
        <v>99</v>
      </c>
      <c r="B1" s="463"/>
    </row>
    <row r="2" spans="1:9">
      <c r="A2" s="181"/>
      <c r="B2" s="182">
        <v>2015</v>
      </c>
    </row>
    <row r="3" spans="1:9" s="8" customFormat="1">
      <c r="A3" s="151" t="s">
        <v>270</v>
      </c>
      <c r="B3" s="108">
        <v>66391.362999999998</v>
      </c>
      <c r="C3" s="29"/>
      <c r="D3" s="29"/>
      <c r="E3" s="29"/>
      <c r="F3" s="29"/>
      <c r="G3" s="29"/>
      <c r="H3" s="29"/>
      <c r="I3" s="27"/>
    </row>
    <row r="4" spans="1:9" s="8" customFormat="1">
      <c r="A4" s="151"/>
      <c r="B4" s="108"/>
      <c r="C4" s="29"/>
      <c r="D4" s="29"/>
      <c r="E4" s="29"/>
      <c r="F4" s="29"/>
      <c r="G4" s="29"/>
      <c r="H4" s="29"/>
      <c r="I4" s="27"/>
    </row>
    <row r="5" spans="1:9">
      <c r="A5" s="93" t="s">
        <v>37</v>
      </c>
      <c r="B5" s="147">
        <v>-1521.5210000000006</v>
      </c>
      <c r="C5" s="28"/>
      <c r="D5" s="28"/>
      <c r="E5" s="28"/>
      <c r="F5" s="28"/>
      <c r="G5" s="28"/>
      <c r="H5" s="28"/>
    </row>
    <row r="6" spans="1:9">
      <c r="A6" s="93" t="s">
        <v>312</v>
      </c>
      <c r="B6" s="147">
        <v>331.0669999999991</v>
      </c>
      <c r="C6" s="28"/>
      <c r="D6" s="28"/>
      <c r="E6" s="28"/>
      <c r="F6" s="28"/>
      <c r="G6" s="28"/>
      <c r="H6" s="28"/>
    </row>
    <row r="7" spans="1:9">
      <c r="A7" s="144" t="s">
        <v>49</v>
      </c>
      <c r="B7" s="147">
        <v>-58.27999999999966</v>
      </c>
      <c r="C7" s="28"/>
      <c r="D7" s="28"/>
      <c r="E7" s="28"/>
      <c r="F7" s="28"/>
      <c r="G7" s="28"/>
      <c r="H7" s="28"/>
    </row>
    <row r="8" spans="1:9">
      <c r="A8" s="109" t="s">
        <v>12</v>
      </c>
      <c r="B8" s="218">
        <v>-1248.7340000000013</v>
      </c>
      <c r="C8" s="28"/>
      <c r="D8" s="28"/>
      <c r="E8" s="28"/>
      <c r="F8" s="28"/>
      <c r="G8" s="28"/>
      <c r="H8" s="28"/>
    </row>
    <row r="9" spans="1:9">
      <c r="A9" s="93"/>
      <c r="B9" s="147"/>
      <c r="C9" s="28"/>
      <c r="D9" s="28"/>
      <c r="E9" s="28"/>
      <c r="F9" s="28"/>
      <c r="G9" s="28"/>
      <c r="H9" s="28"/>
    </row>
    <row r="10" spans="1:9" s="8" customFormat="1">
      <c r="A10" s="177" t="s">
        <v>276</v>
      </c>
      <c r="B10" s="183">
        <v>65142.628999999994</v>
      </c>
      <c r="C10" s="29"/>
      <c r="D10" s="29"/>
      <c r="E10" s="29"/>
      <c r="F10" s="29"/>
      <c r="G10" s="29"/>
      <c r="H10" s="29"/>
      <c r="I10" s="27"/>
    </row>
    <row r="11" spans="1:9" ht="24.75" customHeight="1">
      <c r="A11" s="458" t="s">
        <v>252</v>
      </c>
      <c r="B11" s="480"/>
      <c r="C11" s="28"/>
      <c r="D11" s="28"/>
      <c r="E11" s="28"/>
      <c r="F11" s="28"/>
      <c r="G11" s="28"/>
      <c r="H11" s="28"/>
    </row>
    <row r="12" spans="1:9">
      <c r="C12" s="28"/>
      <c r="D12" s="28"/>
      <c r="E12" s="28"/>
      <c r="F12" s="28"/>
      <c r="G12" s="28"/>
      <c r="H12" s="28"/>
    </row>
    <row r="13" spans="1:9">
      <c r="B13" s="292"/>
    </row>
  </sheetData>
  <mergeCells count="2">
    <mergeCell ref="A1:B1"/>
    <mergeCell ref="A11:B11"/>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sheetPr codeName="Blad28">
    <tabColor rgb="FFFFFF00"/>
  </sheetPr>
  <dimension ref="A1:J106"/>
  <sheetViews>
    <sheetView topLeftCell="A91" zoomScaleNormal="100" workbookViewId="0">
      <selection activeCell="N29" sqref="N29"/>
    </sheetView>
  </sheetViews>
  <sheetFormatPr defaultRowHeight="13.5" customHeight="1"/>
  <cols>
    <col min="1" max="1" width="5.5703125" style="2" bestFit="1" customWidth="1"/>
    <col min="2" max="2" width="42.140625" style="6" customWidth="1"/>
    <col min="3" max="3" width="10.85546875" style="1" bestFit="1" customWidth="1"/>
    <col min="4" max="9" width="8.7109375" style="1" customWidth="1"/>
    <col min="10" max="16384" width="9.140625" style="1"/>
  </cols>
  <sheetData>
    <row r="1" spans="1:9" ht="21" customHeight="1">
      <c r="A1" s="500" t="s">
        <v>467</v>
      </c>
      <c r="B1" s="500"/>
      <c r="C1" s="500"/>
      <c r="D1" s="500"/>
      <c r="E1" s="500"/>
      <c r="F1" s="500"/>
      <c r="G1" s="500"/>
      <c r="H1" s="500"/>
      <c r="I1" s="325"/>
    </row>
    <row r="2" spans="1:9" ht="12" thickBot="1">
      <c r="A2" s="499"/>
      <c r="B2" s="499"/>
      <c r="C2" s="119" t="s">
        <v>68</v>
      </c>
      <c r="D2" s="119">
        <v>2010</v>
      </c>
      <c r="E2" s="119">
        <v>2011</v>
      </c>
      <c r="F2" s="119">
        <v>2012</v>
      </c>
      <c r="G2" s="119" t="s">
        <v>171</v>
      </c>
      <c r="H2" s="119" t="s">
        <v>185</v>
      </c>
      <c r="I2" s="119" t="s">
        <v>458</v>
      </c>
    </row>
    <row r="3" spans="1:9" ht="12.75" customHeight="1">
      <c r="A3" s="122"/>
      <c r="B3" s="123" t="s">
        <v>69</v>
      </c>
      <c r="C3" s="124"/>
      <c r="D3" s="125"/>
      <c r="E3" s="124"/>
      <c r="F3" s="124"/>
      <c r="G3" s="124"/>
      <c r="H3" s="124"/>
      <c r="I3" s="124"/>
    </row>
    <row r="4" spans="1:9" ht="12" customHeight="1">
      <c r="A4" s="127">
        <v>1</v>
      </c>
      <c r="B4" s="126" t="s">
        <v>186</v>
      </c>
      <c r="C4" s="125" t="s">
        <v>70</v>
      </c>
      <c r="D4" s="125">
        <v>23.7</v>
      </c>
      <c r="E4" s="125">
        <v>23.5</v>
      </c>
      <c r="F4" s="125">
        <v>23.3</v>
      </c>
      <c r="G4" s="125">
        <v>23.1</v>
      </c>
      <c r="H4" s="125">
        <v>22.9</v>
      </c>
      <c r="I4" s="125">
        <v>22.7</v>
      </c>
    </row>
    <row r="5" spans="1:9" ht="10.5">
      <c r="A5" s="127"/>
      <c r="B5" s="126" t="s">
        <v>187</v>
      </c>
      <c r="C5" s="125" t="s">
        <v>70</v>
      </c>
      <c r="D5" s="125">
        <v>61</v>
      </c>
      <c r="E5" s="125">
        <v>60.9</v>
      </c>
      <c r="F5" s="125">
        <v>60.5</v>
      </c>
      <c r="G5" s="125">
        <v>60.1</v>
      </c>
      <c r="H5" s="125">
        <v>59.8</v>
      </c>
      <c r="I5" s="125">
        <v>59.6</v>
      </c>
    </row>
    <row r="6" spans="1:9" ht="10.5">
      <c r="A6" s="127"/>
      <c r="B6" s="126" t="s">
        <v>188</v>
      </c>
      <c r="C6" s="125" t="s">
        <v>70</v>
      </c>
      <c r="D6" s="125">
        <v>15.3</v>
      </c>
      <c r="E6" s="125">
        <v>15.6</v>
      </c>
      <c r="F6" s="125">
        <v>16.2</v>
      </c>
      <c r="G6" s="125">
        <v>16.8</v>
      </c>
      <c r="H6" s="125">
        <v>17.3</v>
      </c>
      <c r="I6" s="125">
        <v>17.8</v>
      </c>
    </row>
    <row r="7" spans="1:9" ht="10.5">
      <c r="A7" s="127"/>
      <c r="B7" s="126" t="s">
        <v>71</v>
      </c>
      <c r="C7" s="125" t="s">
        <v>67</v>
      </c>
      <c r="D7" s="125">
        <v>16.600000000000001</v>
      </c>
      <c r="E7" s="125">
        <v>16.7</v>
      </c>
      <c r="F7" s="125">
        <v>16.7</v>
      </c>
      <c r="G7" s="125">
        <v>16.8</v>
      </c>
      <c r="H7" s="125">
        <v>16.8</v>
      </c>
      <c r="I7" s="125">
        <v>16.899999999999999</v>
      </c>
    </row>
    <row r="8" spans="1:9" ht="10.5">
      <c r="A8" s="128">
        <v>2</v>
      </c>
      <c r="B8" s="126" t="s">
        <v>189</v>
      </c>
      <c r="C8" s="125" t="s">
        <v>163</v>
      </c>
      <c r="D8" s="125">
        <v>17.2</v>
      </c>
      <c r="E8" s="125">
        <v>17.5</v>
      </c>
      <c r="F8" s="125">
        <v>17.5</v>
      </c>
      <c r="G8" s="125">
        <v>17.7</v>
      </c>
      <c r="H8" s="125">
        <v>18.100000000000001</v>
      </c>
      <c r="I8" s="125"/>
    </row>
    <row r="9" spans="1:9" ht="10.5" customHeight="1">
      <c r="A9" s="128"/>
      <c r="B9" s="126" t="s">
        <v>190</v>
      </c>
      <c r="C9" s="125" t="s">
        <v>163</v>
      </c>
      <c r="D9" s="125">
        <v>20.399999999999999</v>
      </c>
      <c r="E9" s="125">
        <v>20.5</v>
      </c>
      <c r="F9" s="125">
        <v>20.399999999999999</v>
      </c>
      <c r="G9" s="125">
        <v>20.6</v>
      </c>
      <c r="H9" s="125">
        <v>20.8</v>
      </c>
      <c r="I9" s="125"/>
    </row>
    <row r="10" spans="1:9" ht="10.5">
      <c r="A10" s="91"/>
      <c r="B10" s="129"/>
      <c r="C10" s="125"/>
      <c r="D10" s="125"/>
      <c r="E10" s="125"/>
      <c r="F10" s="125"/>
      <c r="G10" s="125"/>
      <c r="H10" s="125"/>
      <c r="I10" s="125"/>
    </row>
    <row r="11" spans="1:9" ht="12.75" customHeight="1">
      <c r="A11" s="130"/>
      <c r="B11" s="131" t="s">
        <v>72</v>
      </c>
      <c r="C11" s="125"/>
      <c r="D11" s="125"/>
      <c r="E11" s="125"/>
      <c r="F11" s="125"/>
      <c r="G11" s="125"/>
      <c r="H11" s="125"/>
      <c r="I11" s="125"/>
    </row>
    <row r="12" spans="1:9" ht="10.5">
      <c r="A12" s="127">
        <v>3</v>
      </c>
      <c r="B12" s="126" t="s">
        <v>73</v>
      </c>
      <c r="C12" s="125" t="s">
        <v>164</v>
      </c>
      <c r="D12" s="132">
        <v>1095</v>
      </c>
      <c r="E12" s="132">
        <v>1199</v>
      </c>
      <c r="F12" s="132">
        <v>1226</v>
      </c>
      <c r="G12" s="132">
        <v>1213</v>
      </c>
      <c r="H12" s="132">
        <v>1098</v>
      </c>
      <c r="I12" s="132">
        <v>1158</v>
      </c>
    </row>
    <row r="13" spans="1:9" ht="10.5">
      <c r="A13" s="127">
        <v>4</v>
      </c>
      <c r="B13" s="126" t="s">
        <v>101</v>
      </c>
      <c r="C13" s="125" t="s">
        <v>70</v>
      </c>
      <c r="D13" s="133">
        <v>64</v>
      </c>
      <c r="E13" s="133">
        <v>65</v>
      </c>
      <c r="F13" s="133">
        <v>68</v>
      </c>
      <c r="G13" s="133">
        <v>69</v>
      </c>
      <c r="H13" s="133">
        <v>70</v>
      </c>
      <c r="I13" s="133">
        <v>68.900000000000006</v>
      </c>
    </row>
    <row r="14" spans="1:9" ht="10.5">
      <c r="A14" s="130"/>
      <c r="B14" s="134"/>
      <c r="C14" s="135"/>
      <c r="D14" s="125"/>
      <c r="E14" s="125"/>
      <c r="F14" s="125"/>
      <c r="G14" s="125"/>
      <c r="H14" s="125"/>
      <c r="I14" s="125"/>
    </row>
    <row r="15" spans="1:9" ht="12.75" customHeight="1">
      <c r="A15" s="130"/>
      <c r="B15" s="131" t="s">
        <v>3</v>
      </c>
      <c r="C15" s="125"/>
      <c r="D15" s="125"/>
      <c r="E15" s="125"/>
      <c r="F15" s="125"/>
      <c r="G15" s="125"/>
      <c r="H15" s="125"/>
      <c r="I15" s="125"/>
    </row>
    <row r="16" spans="1:9" ht="10.5">
      <c r="A16" s="136">
        <v>5</v>
      </c>
      <c r="B16" s="137" t="s">
        <v>318</v>
      </c>
      <c r="C16" s="133" t="s">
        <v>191</v>
      </c>
      <c r="D16" s="132">
        <v>8984</v>
      </c>
      <c r="E16" s="132">
        <v>8908</v>
      </c>
      <c r="F16" s="132">
        <v>8894</v>
      </c>
      <c r="G16" s="132">
        <v>8858</v>
      </c>
      <c r="H16" s="132">
        <v>8812</v>
      </c>
      <c r="I16" s="342"/>
    </row>
    <row r="17" spans="1:9" ht="10.5">
      <c r="A17" s="136">
        <v>6</v>
      </c>
      <c r="B17" s="138" t="s">
        <v>75</v>
      </c>
      <c r="C17" s="133" t="s">
        <v>191</v>
      </c>
      <c r="D17" s="133">
        <v>600</v>
      </c>
      <c r="E17" s="139">
        <v>618</v>
      </c>
      <c r="F17" s="139">
        <v>720</v>
      </c>
      <c r="G17" s="139">
        <v>720</v>
      </c>
      <c r="H17" s="139">
        <v>720</v>
      </c>
      <c r="I17" s="139">
        <v>750</v>
      </c>
    </row>
    <row r="18" spans="1:9" ht="10.5">
      <c r="A18" s="136">
        <v>7</v>
      </c>
      <c r="B18" s="137" t="s">
        <v>102</v>
      </c>
      <c r="C18" s="133" t="s">
        <v>191</v>
      </c>
      <c r="D18" s="403">
        <v>8665</v>
      </c>
      <c r="E18" s="132">
        <v>9060</v>
      </c>
      <c r="F18" s="132">
        <v>9110</v>
      </c>
      <c r="G18" s="404">
        <v>9085</v>
      </c>
      <c r="H18" s="132">
        <v>9080</v>
      </c>
      <c r="I18" s="133"/>
    </row>
    <row r="19" spans="1:9" ht="10.5">
      <c r="A19" s="136">
        <v>8</v>
      </c>
      <c r="B19" s="137" t="s">
        <v>103</v>
      </c>
      <c r="C19" s="133" t="s">
        <v>191</v>
      </c>
      <c r="D19" s="132">
        <v>2586</v>
      </c>
      <c r="E19" s="132">
        <v>2681</v>
      </c>
      <c r="F19" s="132">
        <v>2763</v>
      </c>
      <c r="G19" s="132">
        <v>2888</v>
      </c>
      <c r="H19" s="132">
        <v>2980</v>
      </c>
      <c r="I19" s="343"/>
    </row>
    <row r="20" spans="1:9" ht="10.5">
      <c r="A20" s="136">
        <v>9</v>
      </c>
      <c r="B20" s="137" t="s">
        <v>104</v>
      </c>
      <c r="C20" s="133" t="s">
        <v>191</v>
      </c>
      <c r="D20" s="132">
        <v>33535</v>
      </c>
      <c r="E20" s="132">
        <v>34905</v>
      </c>
      <c r="F20" s="132">
        <v>35680</v>
      </c>
      <c r="G20" s="132">
        <v>36315</v>
      </c>
      <c r="H20" s="132">
        <v>30395</v>
      </c>
      <c r="I20" s="133"/>
    </row>
    <row r="21" spans="1:9" ht="10.5">
      <c r="A21" s="136">
        <v>10</v>
      </c>
      <c r="B21" s="138" t="s">
        <v>192</v>
      </c>
      <c r="C21" s="133" t="s">
        <v>193</v>
      </c>
      <c r="D21" s="133">
        <v>4.2</v>
      </c>
      <c r="E21" s="133">
        <v>4.3</v>
      </c>
      <c r="F21" s="133">
        <v>4.0999999999999996</v>
      </c>
      <c r="G21" s="133">
        <v>4.0999999999999996</v>
      </c>
      <c r="H21" s="147">
        <v>4.9000000000000004</v>
      </c>
      <c r="I21" s="147"/>
    </row>
    <row r="22" spans="1:9" ht="10.5">
      <c r="A22" s="136">
        <v>11</v>
      </c>
      <c r="B22" s="138" t="s">
        <v>165</v>
      </c>
      <c r="C22" s="133" t="s">
        <v>70</v>
      </c>
      <c r="D22" s="133">
        <v>72.3</v>
      </c>
      <c r="E22" s="133">
        <v>72</v>
      </c>
      <c r="F22" s="133">
        <v>71.3</v>
      </c>
      <c r="G22" s="133">
        <v>71.5</v>
      </c>
      <c r="H22" s="133">
        <v>67.900000000000006</v>
      </c>
      <c r="I22" s="133"/>
    </row>
    <row r="23" spans="1:9" ht="10.5" customHeight="1">
      <c r="A23" s="136">
        <v>12</v>
      </c>
      <c r="B23" s="149" t="s">
        <v>194</v>
      </c>
      <c r="C23" s="133" t="s">
        <v>193</v>
      </c>
      <c r="D23" s="133">
        <v>2.2999999999999998</v>
      </c>
      <c r="E23" s="133">
        <v>2.2999999999999998</v>
      </c>
      <c r="F23" s="133">
        <v>2.1</v>
      </c>
      <c r="G23" s="133">
        <v>2.2000000000000002</v>
      </c>
      <c r="H23" s="133">
        <v>2.6</v>
      </c>
      <c r="I23" s="133"/>
    </row>
    <row r="24" spans="1:9" ht="10.5">
      <c r="A24" s="136">
        <v>13</v>
      </c>
      <c r="B24" s="138" t="s">
        <v>166</v>
      </c>
      <c r="C24" s="133" t="s">
        <v>70</v>
      </c>
      <c r="D24" s="133">
        <v>78.400000000000006</v>
      </c>
      <c r="E24" s="133">
        <v>78.2</v>
      </c>
      <c r="F24" s="133">
        <v>78.5</v>
      </c>
      <c r="G24" s="133">
        <v>78.7</v>
      </c>
      <c r="H24" s="147">
        <v>78.900000000000006</v>
      </c>
      <c r="I24" s="147"/>
    </row>
    <row r="25" spans="1:9" ht="21">
      <c r="A25" s="136">
        <v>14</v>
      </c>
      <c r="B25" s="138" t="s">
        <v>523</v>
      </c>
      <c r="C25" s="133" t="s">
        <v>193</v>
      </c>
      <c r="D25" s="133">
        <v>3.7</v>
      </c>
      <c r="E25" s="133">
        <v>3.7</v>
      </c>
      <c r="F25" s="125">
        <v>3.5</v>
      </c>
      <c r="G25" s="125">
        <v>3.5</v>
      </c>
      <c r="H25" s="133">
        <v>3.5</v>
      </c>
      <c r="I25" s="133"/>
    </row>
    <row r="26" spans="1:9" ht="21.75" customHeight="1">
      <c r="A26" s="136">
        <v>15</v>
      </c>
      <c r="B26" s="149" t="s">
        <v>526</v>
      </c>
      <c r="C26" s="133" t="s">
        <v>70</v>
      </c>
      <c r="D26" s="133">
        <v>22</v>
      </c>
      <c r="E26" s="133">
        <v>22.8</v>
      </c>
      <c r="F26" s="125">
        <v>21.2</v>
      </c>
      <c r="G26" s="125">
        <v>22</v>
      </c>
      <c r="H26" s="133">
        <v>23</v>
      </c>
      <c r="I26" s="133"/>
    </row>
    <row r="27" spans="1:9" ht="10.5">
      <c r="A27" s="136">
        <v>16</v>
      </c>
      <c r="B27" s="137" t="s">
        <v>538</v>
      </c>
      <c r="C27" s="133" t="s">
        <v>74</v>
      </c>
      <c r="D27" s="132">
        <v>5402</v>
      </c>
      <c r="E27" s="132">
        <v>5331</v>
      </c>
      <c r="F27" s="132">
        <v>5265</v>
      </c>
      <c r="G27" s="132">
        <v>5220</v>
      </c>
      <c r="H27" s="132">
        <v>5202</v>
      </c>
      <c r="I27" s="132">
        <v>5102</v>
      </c>
    </row>
    <row r="28" spans="1:9" ht="10.5">
      <c r="A28" s="140"/>
      <c r="B28" s="138"/>
      <c r="C28" s="133"/>
      <c r="D28" s="133"/>
      <c r="E28" s="133"/>
      <c r="F28" s="133"/>
      <c r="G28" s="133"/>
      <c r="H28" s="133"/>
      <c r="I28" s="133"/>
    </row>
    <row r="29" spans="1:9" ht="12.75" customHeight="1">
      <c r="A29" s="130"/>
      <c r="B29" s="141" t="s">
        <v>105</v>
      </c>
      <c r="C29" s="125"/>
      <c r="D29" s="125"/>
      <c r="E29" s="125"/>
      <c r="F29" s="125"/>
      <c r="G29" s="125"/>
      <c r="H29" s="125"/>
      <c r="I29" s="125"/>
    </row>
    <row r="30" spans="1:9" ht="10.5">
      <c r="A30" s="142">
        <v>17</v>
      </c>
      <c r="B30" s="138" t="s">
        <v>195</v>
      </c>
      <c r="C30" s="143" t="s">
        <v>74</v>
      </c>
      <c r="D30" s="125">
        <v>403</v>
      </c>
      <c r="E30" s="125">
        <v>417</v>
      </c>
      <c r="F30" s="125">
        <v>445</v>
      </c>
      <c r="G30" s="133">
        <v>431</v>
      </c>
      <c r="H30" s="133">
        <v>417</v>
      </c>
      <c r="I30" s="133">
        <v>385</v>
      </c>
    </row>
    <row r="31" spans="1:9" ht="10.5">
      <c r="A31" s="142"/>
      <c r="B31" s="222" t="s">
        <v>196</v>
      </c>
      <c r="C31" s="133" t="s">
        <v>74</v>
      </c>
      <c r="D31" s="133">
        <v>86</v>
      </c>
      <c r="E31" s="125">
        <v>86</v>
      </c>
      <c r="F31" s="125">
        <v>84</v>
      </c>
      <c r="G31" s="125">
        <v>84</v>
      </c>
      <c r="H31" s="125">
        <v>84</v>
      </c>
      <c r="I31" s="133">
        <v>81</v>
      </c>
    </row>
    <row r="32" spans="1:9" ht="10.5">
      <c r="A32" s="144"/>
      <c r="B32" s="222" t="s">
        <v>197</v>
      </c>
      <c r="C32" s="133" t="s">
        <v>74</v>
      </c>
      <c r="D32" s="133">
        <v>8</v>
      </c>
      <c r="E32" s="125">
        <v>8</v>
      </c>
      <c r="F32" s="125">
        <v>8</v>
      </c>
      <c r="G32" s="125">
        <v>8</v>
      </c>
      <c r="H32" s="125">
        <v>8</v>
      </c>
      <c r="I32" s="133">
        <v>8</v>
      </c>
    </row>
    <row r="33" spans="1:10" ht="10.5">
      <c r="A33" s="144"/>
      <c r="B33" s="222" t="s">
        <v>198</v>
      </c>
      <c r="C33" s="133" t="s">
        <v>74</v>
      </c>
      <c r="D33" s="133">
        <v>68</v>
      </c>
      <c r="E33" s="125">
        <v>65</v>
      </c>
      <c r="F33" s="125">
        <v>65</v>
      </c>
      <c r="G33" s="125">
        <v>65</v>
      </c>
      <c r="H33" s="125">
        <v>65</v>
      </c>
      <c r="I33" s="133">
        <v>65</v>
      </c>
    </row>
    <row r="34" spans="1:10" ht="10.5">
      <c r="A34" s="144"/>
      <c r="B34" s="222" t="s">
        <v>199</v>
      </c>
      <c r="C34" s="133" t="s">
        <v>74</v>
      </c>
      <c r="D34" s="133">
        <v>241</v>
      </c>
      <c r="E34" s="125">
        <v>258</v>
      </c>
      <c r="F34" s="125">
        <v>288</v>
      </c>
      <c r="G34" s="125">
        <v>274</v>
      </c>
      <c r="H34" s="133">
        <v>260</v>
      </c>
      <c r="I34" s="133">
        <v>231</v>
      </c>
    </row>
    <row r="35" spans="1:10" ht="10.5">
      <c r="A35" s="109">
        <v>18</v>
      </c>
      <c r="B35" s="138" t="s">
        <v>106</v>
      </c>
      <c r="C35" s="125" t="s">
        <v>67</v>
      </c>
      <c r="D35" s="146">
        <v>2.1</v>
      </c>
      <c r="E35" s="146">
        <v>2.23</v>
      </c>
      <c r="F35" s="146">
        <v>2.33</v>
      </c>
      <c r="G35" s="125"/>
      <c r="H35" s="125"/>
      <c r="I35" s="125"/>
    </row>
    <row r="36" spans="1:10" ht="10.5">
      <c r="A36" s="109">
        <v>19</v>
      </c>
      <c r="B36" s="138" t="s">
        <v>107</v>
      </c>
      <c r="C36" s="125" t="s">
        <v>67</v>
      </c>
      <c r="D36" s="147">
        <v>10.99</v>
      </c>
      <c r="E36" s="146">
        <v>10.73</v>
      </c>
      <c r="F36" s="146">
        <v>10.3</v>
      </c>
      <c r="G36" s="125"/>
      <c r="H36" s="125"/>
      <c r="I36" s="125"/>
    </row>
    <row r="37" spans="1:10" ht="10.5">
      <c r="A37" s="109">
        <v>20</v>
      </c>
      <c r="B37" s="138" t="s">
        <v>200</v>
      </c>
      <c r="C37" s="133" t="s">
        <v>193</v>
      </c>
      <c r="D37" s="133">
        <v>2.2999999999999998</v>
      </c>
      <c r="E37" s="125">
        <v>2.2000000000000002</v>
      </c>
      <c r="F37" s="125">
        <v>2.1</v>
      </c>
      <c r="G37" s="125">
        <v>2.2000000000000002</v>
      </c>
      <c r="H37" s="133">
        <v>3.1</v>
      </c>
      <c r="I37" s="125"/>
    </row>
    <row r="38" spans="1:10" ht="10.5">
      <c r="A38" s="109">
        <v>21</v>
      </c>
      <c r="B38" s="138" t="s">
        <v>167</v>
      </c>
      <c r="C38" s="133" t="s">
        <v>70</v>
      </c>
      <c r="D38" s="133">
        <v>37.799999999999997</v>
      </c>
      <c r="E38" s="125">
        <v>39</v>
      </c>
      <c r="F38" s="125">
        <v>37.9</v>
      </c>
      <c r="G38" s="125">
        <v>37.799999999999997</v>
      </c>
      <c r="H38" s="133">
        <v>39.4</v>
      </c>
      <c r="I38" s="125"/>
    </row>
    <row r="39" spans="1:10" ht="11.25">
      <c r="A39" s="136">
        <v>22</v>
      </c>
      <c r="B39" s="138" t="s">
        <v>539</v>
      </c>
      <c r="C39" s="133" t="s">
        <v>191</v>
      </c>
      <c r="D39" s="132">
        <v>20144</v>
      </c>
      <c r="E39" s="132">
        <v>20863</v>
      </c>
      <c r="F39" s="132">
        <v>21750</v>
      </c>
      <c r="G39" s="132">
        <v>22585</v>
      </c>
      <c r="H39" s="132">
        <v>22555</v>
      </c>
      <c r="I39" s="132">
        <v>23759</v>
      </c>
    </row>
    <row r="40" spans="1:10" ht="11.25">
      <c r="A40" s="109">
        <v>23</v>
      </c>
      <c r="B40" s="137" t="s">
        <v>540</v>
      </c>
      <c r="C40" s="133"/>
      <c r="D40" s="148"/>
      <c r="E40" s="125"/>
      <c r="F40" s="125"/>
      <c r="G40" s="125"/>
      <c r="H40" s="125"/>
      <c r="I40" s="125"/>
    </row>
    <row r="41" spans="1:10" ht="10.5">
      <c r="A41" s="109"/>
      <c r="B41" s="149" t="s">
        <v>201</v>
      </c>
      <c r="C41" s="132">
        <v>1000</v>
      </c>
      <c r="D41" s="133"/>
      <c r="E41" s="125"/>
      <c r="F41" s="150">
        <v>445.7</v>
      </c>
      <c r="G41" s="150">
        <v>410.41</v>
      </c>
      <c r="H41" s="154">
        <v>373</v>
      </c>
      <c r="I41" s="154"/>
      <c r="J41" s="121"/>
    </row>
    <row r="42" spans="1:10" ht="10.5">
      <c r="A42" s="109"/>
      <c r="B42" s="149" t="s">
        <v>202</v>
      </c>
      <c r="C42" s="132">
        <v>1000</v>
      </c>
      <c r="D42" s="133"/>
      <c r="E42" s="125"/>
      <c r="F42" s="150">
        <v>359.1</v>
      </c>
      <c r="G42" s="150">
        <v>307.73700000000002</v>
      </c>
      <c r="H42" s="154">
        <v>285.39999999999998</v>
      </c>
      <c r="I42" s="154"/>
      <c r="J42" s="121"/>
    </row>
    <row r="43" spans="1:10" ht="10.5">
      <c r="A43" s="109"/>
      <c r="B43" s="149" t="s">
        <v>203</v>
      </c>
      <c r="C43" s="132">
        <v>1000</v>
      </c>
      <c r="D43" s="133"/>
      <c r="E43" s="125"/>
      <c r="F43" s="150">
        <v>240.3</v>
      </c>
      <c r="G43" s="150">
        <v>243.482</v>
      </c>
      <c r="H43" s="154">
        <v>242.6</v>
      </c>
      <c r="I43" s="154"/>
      <c r="J43" s="121"/>
    </row>
    <row r="44" spans="1:10" ht="10.5">
      <c r="A44" s="109"/>
      <c r="B44" s="149" t="s">
        <v>535</v>
      </c>
      <c r="C44" s="132">
        <v>1000</v>
      </c>
      <c r="D44" s="133"/>
      <c r="E44" s="125"/>
      <c r="F44" s="150" t="s">
        <v>60</v>
      </c>
      <c r="G44" s="150" t="s">
        <v>60</v>
      </c>
      <c r="H44" s="154">
        <v>211.7</v>
      </c>
      <c r="I44" s="154"/>
      <c r="J44" s="121"/>
    </row>
    <row r="45" spans="1:10" ht="12" customHeight="1">
      <c r="A45" s="109"/>
      <c r="B45" s="149" t="s">
        <v>536</v>
      </c>
      <c r="C45" s="132">
        <v>1000</v>
      </c>
      <c r="D45" s="133"/>
      <c r="E45" s="125"/>
      <c r="F45" s="150">
        <v>204.5</v>
      </c>
      <c r="G45" s="150">
        <v>206.7</v>
      </c>
      <c r="H45" s="154">
        <v>206.2</v>
      </c>
      <c r="I45" s="154"/>
      <c r="J45" s="121"/>
    </row>
    <row r="46" spans="1:10" ht="10.5">
      <c r="A46" s="109"/>
      <c r="B46" s="137"/>
      <c r="C46" s="133"/>
      <c r="D46" s="133"/>
      <c r="E46" s="133"/>
      <c r="F46" s="133"/>
      <c r="G46" s="133"/>
      <c r="H46" s="133"/>
      <c r="I46" s="133"/>
    </row>
    <row r="47" spans="1:10" ht="12.75" customHeight="1">
      <c r="A47" s="151"/>
      <c r="B47" s="152" t="s">
        <v>4</v>
      </c>
      <c r="C47" s="133"/>
      <c r="D47" s="125"/>
      <c r="E47" s="125"/>
      <c r="F47" s="125"/>
      <c r="G47" s="125"/>
      <c r="H47" s="125"/>
      <c r="I47" s="125"/>
    </row>
    <row r="48" spans="1:10" ht="10.5">
      <c r="A48" s="136">
        <v>24</v>
      </c>
      <c r="B48" s="126" t="s">
        <v>204</v>
      </c>
      <c r="C48" s="132">
        <v>1000</v>
      </c>
      <c r="D48" s="125">
        <v>463.9</v>
      </c>
      <c r="E48" s="125">
        <v>478.3</v>
      </c>
      <c r="F48" s="125">
        <v>500.8</v>
      </c>
      <c r="G48" s="133">
        <v>541.20000000000005</v>
      </c>
      <c r="H48" s="133">
        <v>579.79999999999995</v>
      </c>
      <c r="I48" s="153"/>
    </row>
    <row r="49" spans="1:9" ht="10.5">
      <c r="A49" s="128"/>
      <c r="B49" s="137"/>
      <c r="C49" s="125"/>
      <c r="D49" s="125"/>
      <c r="E49" s="125"/>
      <c r="F49" s="125"/>
      <c r="G49" s="125"/>
      <c r="H49" s="125"/>
      <c r="I49" s="125"/>
    </row>
    <row r="50" spans="1:9" ht="12.75" customHeight="1">
      <c r="A50" s="130"/>
      <c r="B50" s="131" t="s">
        <v>5</v>
      </c>
      <c r="C50" s="125"/>
      <c r="D50" s="125"/>
      <c r="E50" s="125"/>
      <c r="F50" s="125"/>
      <c r="G50" s="125"/>
      <c r="H50" s="125"/>
      <c r="I50" s="125"/>
    </row>
    <row r="51" spans="1:9" ht="10.5">
      <c r="A51" s="136">
        <v>25</v>
      </c>
      <c r="B51" s="137" t="s">
        <v>205</v>
      </c>
      <c r="C51" s="125" t="s">
        <v>74</v>
      </c>
      <c r="D51" s="154" t="s">
        <v>168</v>
      </c>
      <c r="E51" s="154">
        <v>1997</v>
      </c>
      <c r="F51" s="154">
        <v>1981</v>
      </c>
      <c r="G51" s="154">
        <v>1974</v>
      </c>
      <c r="H51" s="154">
        <v>1979</v>
      </c>
      <c r="I51" s="154">
        <v>1981</v>
      </c>
    </row>
    <row r="52" spans="1:9" ht="10.5">
      <c r="A52" s="142">
        <v>26</v>
      </c>
      <c r="B52" s="138" t="s">
        <v>206</v>
      </c>
      <c r="C52" s="125" t="s">
        <v>193</v>
      </c>
      <c r="D52" s="125" t="s">
        <v>145</v>
      </c>
      <c r="E52" s="125">
        <v>13.6</v>
      </c>
      <c r="F52" s="125">
        <v>14.1</v>
      </c>
      <c r="G52" s="125">
        <v>14.5</v>
      </c>
      <c r="H52" s="125">
        <v>14.9</v>
      </c>
      <c r="I52" s="125">
        <v>15.2</v>
      </c>
    </row>
    <row r="53" spans="1:9" ht="10.5">
      <c r="A53" s="136">
        <v>27</v>
      </c>
      <c r="B53" s="138" t="s">
        <v>207</v>
      </c>
      <c r="C53" s="125" t="s">
        <v>70</v>
      </c>
      <c r="D53" s="125">
        <v>60.7</v>
      </c>
      <c r="E53" s="125">
        <v>63.4</v>
      </c>
      <c r="F53" s="125">
        <v>66.7</v>
      </c>
      <c r="G53" s="125">
        <v>69.7</v>
      </c>
      <c r="H53" s="125">
        <v>71.5</v>
      </c>
      <c r="I53" s="125">
        <v>72.400000000000006</v>
      </c>
    </row>
    <row r="54" spans="1:9" ht="10.5">
      <c r="A54" s="142">
        <v>28</v>
      </c>
      <c r="B54" s="138" t="s">
        <v>208</v>
      </c>
      <c r="C54" s="125" t="s">
        <v>70</v>
      </c>
      <c r="D54" s="125" t="s">
        <v>146</v>
      </c>
      <c r="E54" s="125">
        <v>10.3</v>
      </c>
      <c r="F54" s="125">
        <v>12.1</v>
      </c>
      <c r="G54" s="125">
        <v>15.2</v>
      </c>
      <c r="H54" s="125">
        <v>16.5</v>
      </c>
      <c r="I54" s="354">
        <v>19</v>
      </c>
    </row>
    <row r="55" spans="1:9" ht="10.5">
      <c r="A55" s="136">
        <v>29</v>
      </c>
      <c r="B55" s="138" t="s">
        <v>209</v>
      </c>
      <c r="C55" s="125" t="s">
        <v>67</v>
      </c>
      <c r="D55" s="125" t="s">
        <v>147</v>
      </c>
      <c r="E55" s="125">
        <v>2.2000000000000002</v>
      </c>
      <c r="F55" s="125">
        <v>2.1</v>
      </c>
      <c r="G55" s="125">
        <v>2.1</v>
      </c>
      <c r="H55" s="125">
        <v>2.1</v>
      </c>
      <c r="I55" s="125">
        <v>2.2000000000000002</v>
      </c>
    </row>
    <row r="56" spans="1:9" ht="10.5">
      <c r="A56" s="109"/>
      <c r="B56" s="137"/>
      <c r="C56" s="125"/>
      <c r="D56" s="125"/>
      <c r="E56" s="125"/>
      <c r="F56" s="125"/>
      <c r="G56" s="125"/>
      <c r="H56" s="125"/>
      <c r="I56" s="125"/>
    </row>
    <row r="57" spans="1:9" ht="12.75" customHeight="1">
      <c r="A57" s="130"/>
      <c r="B57" s="131" t="s">
        <v>41</v>
      </c>
      <c r="C57" s="125"/>
      <c r="D57" s="125"/>
      <c r="E57" s="125"/>
      <c r="F57" s="125"/>
      <c r="G57" s="125"/>
      <c r="H57" s="125"/>
      <c r="I57" s="125"/>
    </row>
    <row r="58" spans="1:9" ht="11.25" customHeight="1">
      <c r="A58" s="128">
        <v>30</v>
      </c>
      <c r="B58" s="405" t="s">
        <v>541</v>
      </c>
      <c r="C58" s="139" t="s">
        <v>76</v>
      </c>
      <c r="D58" s="148">
        <v>10.7</v>
      </c>
      <c r="E58" s="148">
        <v>11</v>
      </c>
      <c r="F58" s="148">
        <v>10.8</v>
      </c>
      <c r="G58" s="133">
        <v>10.9</v>
      </c>
      <c r="H58" s="133">
        <v>10.7</v>
      </c>
      <c r="I58" s="133">
        <v>10.7</v>
      </c>
    </row>
    <row r="59" spans="1:9" ht="10.5">
      <c r="A59" s="128">
        <v>31</v>
      </c>
      <c r="B59" s="129" t="s">
        <v>319</v>
      </c>
      <c r="C59" s="132">
        <v>1000</v>
      </c>
      <c r="D59" s="132">
        <v>1207</v>
      </c>
      <c r="E59" s="132">
        <v>1266</v>
      </c>
      <c r="F59" s="132">
        <v>1044</v>
      </c>
      <c r="G59" s="133"/>
      <c r="H59" s="133"/>
      <c r="I59" s="133"/>
    </row>
    <row r="60" spans="1:9" ht="10.5">
      <c r="A60" s="109"/>
      <c r="B60" s="129" t="s">
        <v>320</v>
      </c>
      <c r="C60" s="132">
        <v>1000</v>
      </c>
      <c r="D60" s="133">
        <v>309</v>
      </c>
      <c r="E60" s="133">
        <v>335</v>
      </c>
      <c r="F60" s="133">
        <v>322</v>
      </c>
      <c r="G60" s="133"/>
      <c r="H60" s="133"/>
      <c r="I60" s="133"/>
    </row>
    <row r="61" spans="1:9" ht="10.5">
      <c r="A61" s="109"/>
      <c r="B61" s="129" t="s">
        <v>321</v>
      </c>
      <c r="C61" s="132">
        <v>1000</v>
      </c>
      <c r="D61" s="133">
        <v>947</v>
      </c>
      <c r="E61" s="133">
        <v>985</v>
      </c>
      <c r="F61" s="133">
        <v>762</v>
      </c>
      <c r="G61" s="133"/>
      <c r="H61" s="133"/>
      <c r="I61" s="133"/>
    </row>
    <row r="62" spans="1:9" ht="11.25">
      <c r="A62" s="128">
        <v>32</v>
      </c>
      <c r="B62" s="129" t="s">
        <v>542</v>
      </c>
      <c r="C62" s="133" t="s">
        <v>74</v>
      </c>
      <c r="D62" s="132">
        <v>6687</v>
      </c>
      <c r="E62" s="132">
        <v>7132</v>
      </c>
      <c r="F62" s="132" t="s">
        <v>210</v>
      </c>
      <c r="G62" s="133"/>
      <c r="H62" s="133"/>
      <c r="I62" s="133"/>
    </row>
    <row r="63" spans="1:9" ht="10.5">
      <c r="A63" s="109"/>
      <c r="B63" s="137" t="s">
        <v>211</v>
      </c>
      <c r="C63" s="125" t="s">
        <v>74</v>
      </c>
      <c r="D63" s="132">
        <v>3365</v>
      </c>
      <c r="E63" s="132">
        <v>3477</v>
      </c>
      <c r="F63" s="132">
        <v>6000</v>
      </c>
      <c r="G63" s="133"/>
      <c r="H63" s="133"/>
      <c r="I63" s="133"/>
    </row>
    <row r="64" spans="1:9" ht="10.5">
      <c r="A64" s="109"/>
      <c r="B64" s="138" t="s">
        <v>212</v>
      </c>
      <c r="C64" s="125" t="s">
        <v>74</v>
      </c>
      <c r="D64" s="133">
        <v>177</v>
      </c>
      <c r="E64" s="133">
        <v>181</v>
      </c>
      <c r="F64" s="133">
        <v>155</v>
      </c>
      <c r="G64" s="133"/>
      <c r="H64" s="133"/>
      <c r="I64" s="133"/>
    </row>
    <row r="65" spans="1:9" ht="10.5">
      <c r="A65" s="109"/>
      <c r="B65" s="138" t="s">
        <v>213</v>
      </c>
      <c r="C65" s="125" t="s">
        <v>74</v>
      </c>
      <c r="D65" s="133">
        <v>121</v>
      </c>
      <c r="E65" s="133">
        <v>179</v>
      </c>
      <c r="F65" s="133">
        <v>110</v>
      </c>
      <c r="G65" s="133"/>
      <c r="H65" s="133"/>
      <c r="I65" s="133"/>
    </row>
    <row r="66" spans="1:9" ht="10.5">
      <c r="A66" s="155"/>
      <c r="B66" s="145" t="s">
        <v>169</v>
      </c>
      <c r="C66" s="156" t="s">
        <v>74</v>
      </c>
      <c r="D66" s="157">
        <v>3024</v>
      </c>
      <c r="E66" s="157">
        <v>3295</v>
      </c>
      <c r="F66" s="157">
        <v>3000</v>
      </c>
      <c r="G66" s="158"/>
      <c r="H66" s="158"/>
      <c r="I66" s="158"/>
    </row>
    <row r="67" spans="1:9" ht="10.5">
      <c r="A67" s="159"/>
      <c r="B67" s="160" t="s">
        <v>14</v>
      </c>
      <c r="C67" s="161" t="s">
        <v>74</v>
      </c>
      <c r="D67" s="161"/>
      <c r="E67" s="162"/>
      <c r="F67" s="161" t="s">
        <v>214</v>
      </c>
      <c r="G67" s="163"/>
      <c r="H67" s="163"/>
      <c r="I67" s="163"/>
    </row>
    <row r="68" spans="1:9" ht="12.75" customHeight="1">
      <c r="A68" s="494" t="s">
        <v>215</v>
      </c>
      <c r="B68" s="494"/>
      <c r="C68" s="494"/>
      <c r="D68" s="494"/>
      <c r="E68" s="494"/>
      <c r="F68" s="494"/>
      <c r="G68" s="494"/>
      <c r="H68" s="494"/>
      <c r="I68" s="223"/>
    </row>
    <row r="69" spans="1:9" ht="12.75" customHeight="1">
      <c r="A69" s="494" t="s">
        <v>543</v>
      </c>
      <c r="B69" s="494"/>
      <c r="C69" s="494"/>
      <c r="D69" s="494"/>
      <c r="E69" s="494"/>
      <c r="F69" s="494"/>
      <c r="G69" s="494"/>
      <c r="H69" s="494"/>
      <c r="I69" s="223"/>
    </row>
    <row r="70" spans="1:9" ht="10.5">
      <c r="A70" s="494" t="s">
        <v>544</v>
      </c>
      <c r="B70" s="494"/>
      <c r="C70" s="494"/>
      <c r="D70" s="494"/>
      <c r="E70" s="494"/>
      <c r="F70" s="494"/>
      <c r="G70" s="494"/>
      <c r="H70" s="494"/>
      <c r="I70" s="223"/>
    </row>
    <row r="71" spans="1:9" ht="10.5">
      <c r="A71" s="494" t="s">
        <v>545</v>
      </c>
      <c r="B71" s="494"/>
      <c r="C71" s="494"/>
      <c r="D71" s="494"/>
      <c r="E71" s="494"/>
      <c r="F71" s="494"/>
      <c r="G71" s="494"/>
      <c r="H71" s="494"/>
      <c r="I71" s="223"/>
    </row>
    <row r="72" spans="1:9" ht="22.5" customHeight="1">
      <c r="A72" s="494" t="s">
        <v>546</v>
      </c>
      <c r="B72" s="494"/>
      <c r="C72" s="494"/>
      <c r="D72" s="494"/>
      <c r="E72" s="494"/>
      <c r="F72" s="494"/>
      <c r="G72" s="494"/>
      <c r="H72" s="494"/>
      <c r="I72" s="223"/>
    </row>
    <row r="73" spans="1:9" ht="21.75" customHeight="1">
      <c r="A73" s="494" t="s">
        <v>547</v>
      </c>
      <c r="B73" s="494"/>
      <c r="C73" s="494"/>
      <c r="D73" s="494"/>
      <c r="E73" s="494"/>
      <c r="F73" s="494"/>
      <c r="G73" s="494"/>
      <c r="H73" s="494"/>
      <c r="I73" s="223"/>
    </row>
    <row r="74" spans="1:9" ht="12" customHeight="1">
      <c r="A74" s="497" t="s">
        <v>77</v>
      </c>
      <c r="B74" s="497"/>
      <c r="C74" s="482"/>
      <c r="D74" s="482"/>
      <c r="E74" s="482"/>
      <c r="F74" s="482"/>
      <c r="G74" s="482"/>
      <c r="H74" s="482"/>
      <c r="I74" s="26"/>
    </row>
    <row r="75" spans="1:9" ht="12" customHeight="1">
      <c r="A75" s="488" t="s">
        <v>112</v>
      </c>
      <c r="B75" s="488"/>
      <c r="C75" s="488"/>
      <c r="D75" s="488"/>
      <c r="E75" s="488"/>
      <c r="F75" s="488"/>
      <c r="G75" s="482"/>
      <c r="H75" s="482"/>
      <c r="I75" s="26"/>
    </row>
    <row r="76" spans="1:9" ht="12" customHeight="1">
      <c r="A76" s="488" t="s">
        <v>78</v>
      </c>
      <c r="B76" s="488"/>
      <c r="C76" s="488"/>
      <c r="D76" s="488"/>
      <c r="E76" s="488"/>
      <c r="F76" s="488"/>
      <c r="G76" s="482"/>
      <c r="H76" s="482"/>
      <c r="I76" s="26"/>
    </row>
    <row r="77" spans="1:9" ht="12" customHeight="1">
      <c r="A77" s="488" t="s">
        <v>79</v>
      </c>
      <c r="B77" s="488"/>
      <c r="C77" s="488"/>
      <c r="D77" s="488"/>
      <c r="E77" s="488"/>
      <c r="F77" s="488"/>
      <c r="G77" s="482"/>
      <c r="H77" s="482"/>
      <c r="I77" s="26"/>
    </row>
    <row r="78" spans="1:9" ht="12" customHeight="1">
      <c r="A78" s="489" t="s">
        <v>322</v>
      </c>
      <c r="B78" s="489"/>
      <c r="C78" s="489"/>
      <c r="D78" s="489"/>
      <c r="E78" s="489"/>
      <c r="F78" s="489"/>
      <c r="G78" s="489"/>
      <c r="H78" s="489"/>
      <c r="I78" s="327"/>
    </row>
    <row r="79" spans="1:9" ht="12" customHeight="1">
      <c r="A79" s="489" t="s">
        <v>170</v>
      </c>
      <c r="B79" s="489"/>
      <c r="C79" s="489"/>
      <c r="D79" s="489"/>
      <c r="E79" s="489"/>
      <c r="F79" s="489"/>
      <c r="G79" s="489"/>
      <c r="H79" s="489"/>
      <c r="I79" s="327"/>
    </row>
    <row r="80" spans="1:9" ht="12" customHeight="1">
      <c r="A80" s="486" t="s">
        <v>459</v>
      </c>
      <c r="B80" s="486"/>
      <c r="C80" s="486"/>
      <c r="D80" s="486"/>
      <c r="E80" s="486"/>
      <c r="F80" s="486"/>
      <c r="G80" s="486"/>
      <c r="H80" s="486"/>
      <c r="I80" s="26"/>
    </row>
    <row r="81" spans="1:9" ht="12" customHeight="1">
      <c r="A81" s="496" t="s">
        <v>323</v>
      </c>
      <c r="B81" s="496"/>
      <c r="C81" s="496"/>
      <c r="D81" s="496"/>
      <c r="E81" s="496"/>
      <c r="F81" s="496"/>
      <c r="G81" s="482"/>
      <c r="H81" s="482"/>
      <c r="I81" s="26"/>
    </row>
    <row r="82" spans="1:9" ht="12" customHeight="1">
      <c r="A82" s="486" t="s">
        <v>460</v>
      </c>
      <c r="B82" s="486"/>
      <c r="C82" s="486"/>
      <c r="D82" s="486"/>
      <c r="E82" s="486"/>
      <c r="F82" s="486"/>
      <c r="G82" s="486"/>
      <c r="H82" s="486"/>
      <c r="I82" s="332"/>
    </row>
    <row r="83" spans="1:9" ht="10.5">
      <c r="A83" s="486" t="s">
        <v>461</v>
      </c>
      <c r="B83" s="486"/>
      <c r="C83" s="486"/>
      <c r="D83" s="486"/>
      <c r="E83" s="486"/>
      <c r="F83" s="486"/>
      <c r="G83" s="486"/>
      <c r="H83" s="486"/>
      <c r="I83" s="341"/>
    </row>
    <row r="84" spans="1:9" ht="15">
      <c r="A84" s="501" t="s">
        <v>462</v>
      </c>
      <c r="B84" s="501"/>
      <c r="C84" s="502"/>
      <c r="D84" s="502"/>
      <c r="E84" s="502"/>
      <c r="F84" s="502"/>
      <c r="G84" s="502"/>
      <c r="H84" s="502"/>
      <c r="I84" s="324"/>
    </row>
    <row r="85" spans="1:9" s="224" customFormat="1" ht="33" customHeight="1">
      <c r="A85" s="501" t="s">
        <v>463</v>
      </c>
      <c r="B85" s="501"/>
      <c r="C85" s="502"/>
      <c r="D85" s="502"/>
      <c r="E85" s="502"/>
      <c r="F85" s="502"/>
      <c r="G85" s="502"/>
      <c r="H85" s="502"/>
      <c r="I85" s="324"/>
    </row>
    <row r="86" spans="1:9" ht="12" customHeight="1">
      <c r="A86" s="492" t="s">
        <v>113</v>
      </c>
      <c r="B86" s="492"/>
      <c r="C86" s="492"/>
      <c r="D86" s="492"/>
      <c r="E86" s="492"/>
      <c r="F86" s="492"/>
      <c r="G86" s="492"/>
      <c r="H86" s="492"/>
      <c r="I86" s="329"/>
    </row>
    <row r="87" spans="1:9" ht="10.5">
      <c r="A87" s="495" t="s">
        <v>464</v>
      </c>
      <c r="B87" s="495"/>
      <c r="C87" s="495"/>
      <c r="D87" s="495"/>
      <c r="E87" s="495"/>
      <c r="F87" s="495"/>
      <c r="G87" s="482"/>
      <c r="H87" s="482"/>
      <c r="I87" s="26"/>
    </row>
    <row r="88" spans="1:9" ht="10.5">
      <c r="A88" s="481" t="s">
        <v>216</v>
      </c>
      <c r="B88" s="481"/>
      <c r="C88" s="481"/>
      <c r="D88" s="481"/>
      <c r="E88" s="481"/>
      <c r="F88" s="481"/>
      <c r="G88" s="481"/>
      <c r="H88" s="481"/>
      <c r="I88" s="326"/>
    </row>
    <row r="89" spans="1:9" ht="33.75" customHeight="1">
      <c r="A89" s="498" t="s">
        <v>563</v>
      </c>
      <c r="B89" s="498"/>
      <c r="C89" s="498"/>
      <c r="D89" s="498"/>
      <c r="E89" s="498"/>
      <c r="F89" s="498"/>
      <c r="G89" s="498"/>
      <c r="H89" s="498"/>
      <c r="I89" s="326"/>
    </row>
    <row r="90" spans="1:9" ht="12" customHeight="1">
      <c r="A90" s="493" t="s">
        <v>465</v>
      </c>
      <c r="B90" s="493"/>
      <c r="C90" s="493"/>
      <c r="D90" s="493"/>
      <c r="E90" s="493"/>
      <c r="F90" s="493"/>
      <c r="G90" s="493"/>
      <c r="H90" s="493"/>
      <c r="I90" s="333"/>
    </row>
    <row r="91" spans="1:9" ht="12" customHeight="1">
      <c r="A91" s="486" t="s">
        <v>466</v>
      </c>
      <c r="B91" s="486"/>
      <c r="C91" s="486"/>
      <c r="D91" s="486"/>
      <c r="E91" s="486"/>
      <c r="F91" s="486"/>
      <c r="G91" s="486"/>
      <c r="H91" s="486"/>
      <c r="I91" s="331"/>
    </row>
    <row r="92" spans="1:9" ht="12" customHeight="1">
      <c r="A92" s="488" t="s">
        <v>217</v>
      </c>
      <c r="B92" s="488"/>
      <c r="C92" s="488"/>
      <c r="D92" s="488"/>
      <c r="E92" s="488"/>
      <c r="F92" s="488"/>
      <c r="G92" s="482"/>
      <c r="H92" s="482"/>
      <c r="I92" s="26"/>
    </row>
    <row r="93" spans="1:9" ht="10.5">
      <c r="A93" s="483" t="s">
        <v>108</v>
      </c>
      <c r="B93" s="483"/>
      <c r="C93" s="483"/>
      <c r="D93" s="483"/>
      <c r="E93" s="483"/>
      <c r="F93" s="483"/>
      <c r="G93" s="482"/>
      <c r="H93" s="482"/>
      <c r="I93" s="26"/>
    </row>
    <row r="94" spans="1:9" ht="12" customHeight="1">
      <c r="A94" s="481" t="s">
        <v>109</v>
      </c>
      <c r="B94" s="481"/>
      <c r="C94" s="481"/>
      <c r="D94" s="481"/>
      <c r="E94" s="481"/>
      <c r="F94" s="481"/>
      <c r="G94" s="482"/>
      <c r="H94" s="482"/>
      <c r="I94" s="26"/>
    </row>
    <row r="95" spans="1:9" ht="12" customHeight="1">
      <c r="A95" s="481" t="s">
        <v>110</v>
      </c>
      <c r="B95" s="481"/>
      <c r="C95" s="481"/>
      <c r="D95" s="481"/>
      <c r="E95" s="481"/>
      <c r="F95" s="481"/>
      <c r="G95" s="481"/>
      <c r="H95" s="481"/>
      <c r="I95" s="326"/>
    </row>
    <row r="96" spans="1:9" ht="10.5">
      <c r="A96" s="490" t="s">
        <v>537</v>
      </c>
      <c r="B96" s="490"/>
      <c r="C96" s="490"/>
      <c r="D96" s="490"/>
      <c r="E96" s="490"/>
      <c r="F96" s="490"/>
      <c r="G96" s="491"/>
      <c r="H96" s="491"/>
      <c r="I96" s="26"/>
    </row>
    <row r="97" spans="1:9" ht="12" customHeight="1">
      <c r="A97" s="490" t="s">
        <v>111</v>
      </c>
      <c r="B97" s="490"/>
      <c r="C97" s="490"/>
      <c r="D97" s="490"/>
      <c r="E97" s="490"/>
      <c r="F97" s="490"/>
      <c r="G97" s="491"/>
      <c r="H97" s="491"/>
      <c r="I97" s="26"/>
    </row>
    <row r="98" spans="1:9" ht="25.5" customHeight="1">
      <c r="A98" s="484" t="s">
        <v>548</v>
      </c>
      <c r="B98" s="484"/>
      <c r="C98" s="484"/>
      <c r="D98" s="484"/>
      <c r="E98" s="484"/>
      <c r="F98" s="484"/>
      <c r="G98" s="484"/>
      <c r="H98" s="484"/>
      <c r="I98" s="328"/>
    </row>
    <row r="99" spans="1:9" ht="10.5">
      <c r="A99" s="488" t="s">
        <v>218</v>
      </c>
      <c r="B99" s="488"/>
      <c r="C99" s="488"/>
      <c r="D99" s="488"/>
      <c r="E99" s="488"/>
      <c r="F99" s="488"/>
      <c r="G99" s="482"/>
      <c r="H99" s="482"/>
      <c r="I99" s="26"/>
    </row>
    <row r="100" spans="1:9" ht="10.5">
      <c r="A100" s="488" t="s">
        <v>219</v>
      </c>
      <c r="B100" s="488"/>
      <c r="C100" s="488"/>
      <c r="D100" s="488"/>
      <c r="E100" s="488"/>
      <c r="F100" s="488"/>
      <c r="G100" s="482"/>
      <c r="H100" s="482"/>
      <c r="I100" s="26"/>
    </row>
    <row r="101" spans="1:9" ht="31.5" customHeight="1">
      <c r="A101" s="485" t="s">
        <v>549</v>
      </c>
      <c r="B101" s="485"/>
      <c r="C101" s="485"/>
      <c r="D101" s="485"/>
      <c r="E101" s="485"/>
      <c r="F101" s="485"/>
      <c r="G101" s="485"/>
      <c r="H101" s="485"/>
      <c r="I101" s="330"/>
    </row>
    <row r="102" spans="1:9" ht="18" customHeight="1">
      <c r="A102" s="486" t="s">
        <v>550</v>
      </c>
      <c r="B102" s="486"/>
      <c r="C102" s="486"/>
      <c r="D102" s="486"/>
      <c r="E102" s="486"/>
      <c r="F102" s="486"/>
      <c r="G102" s="486"/>
      <c r="H102" s="486"/>
      <c r="I102" s="330"/>
    </row>
    <row r="103" spans="1:9" ht="28.5" customHeight="1">
      <c r="A103" s="487" t="s">
        <v>474</v>
      </c>
      <c r="B103" s="487"/>
      <c r="C103" s="487"/>
      <c r="D103" s="487"/>
      <c r="E103" s="487"/>
      <c r="F103" s="487"/>
      <c r="G103" s="482"/>
      <c r="H103" s="482"/>
      <c r="I103" s="26"/>
    </row>
    <row r="104" spans="1:9" ht="13.5" customHeight="1">
      <c r="A104" s="26"/>
      <c r="B104" s="225"/>
      <c r="C104" s="26"/>
      <c r="D104" s="26"/>
      <c r="E104" s="26"/>
      <c r="F104" s="26"/>
      <c r="G104" s="26"/>
      <c r="H104" s="26"/>
      <c r="I104" s="26"/>
    </row>
    <row r="105" spans="1:9" ht="13.5" customHeight="1">
      <c r="B105" s="32"/>
    </row>
    <row r="106" spans="1:9" ht="13.5" customHeight="1">
      <c r="B106" s="32"/>
    </row>
  </sheetData>
  <mergeCells count="38">
    <mergeCell ref="A88:H88"/>
    <mergeCell ref="A73:H73"/>
    <mergeCell ref="A2:B2"/>
    <mergeCell ref="A1:H1"/>
    <mergeCell ref="A79:H79"/>
    <mergeCell ref="A84:H84"/>
    <mergeCell ref="A85:H85"/>
    <mergeCell ref="A72:H72"/>
    <mergeCell ref="A68:H68"/>
    <mergeCell ref="A69:H69"/>
    <mergeCell ref="A70:H70"/>
    <mergeCell ref="A71:H71"/>
    <mergeCell ref="A92:H92"/>
    <mergeCell ref="A87:H87"/>
    <mergeCell ref="A81:H81"/>
    <mergeCell ref="A74:H74"/>
    <mergeCell ref="A75:H75"/>
    <mergeCell ref="A76:H76"/>
    <mergeCell ref="A77:H77"/>
    <mergeCell ref="A89:H89"/>
    <mergeCell ref="A78:H78"/>
    <mergeCell ref="A83:H83"/>
    <mergeCell ref="A97:H97"/>
    <mergeCell ref="A80:H80"/>
    <mergeCell ref="A82:H82"/>
    <mergeCell ref="A86:H86"/>
    <mergeCell ref="A90:H90"/>
    <mergeCell ref="A91:H91"/>
    <mergeCell ref="A95:H95"/>
    <mergeCell ref="A96:H96"/>
    <mergeCell ref="A94:H94"/>
    <mergeCell ref="A93:H93"/>
    <mergeCell ref="A98:H98"/>
    <mergeCell ref="A101:H101"/>
    <mergeCell ref="A102:H102"/>
    <mergeCell ref="A103:H103"/>
    <mergeCell ref="A100:H100"/>
    <mergeCell ref="A99:H99"/>
  </mergeCells>
  <hyperlinks>
    <hyperlink ref="A86" r:id="rId1" display="http://knmg.artsennet.nl/Opleiding-en-Registratie/RGS-1/Aantallen/Overzicht-aantal-geregistreerde-specialistenprofielartsen.htm"/>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28</vt:i4>
      </vt:variant>
      <vt:variant>
        <vt:lpstr>Benoemde bereiken</vt:lpstr>
      </vt:variant>
      <vt:variant>
        <vt:i4>9</vt:i4>
      </vt:variant>
    </vt:vector>
  </HeadingPairs>
  <TitlesOfParts>
    <vt:vector size="37" baseType="lpstr">
      <vt:lpstr>Inhoudsopgave</vt:lpstr>
      <vt:lpstr>Tabel 1</vt:lpstr>
      <vt:lpstr>Tabel 2</vt:lpstr>
      <vt:lpstr>Tabel 3</vt:lpstr>
      <vt:lpstr>Tabel 4</vt:lpstr>
      <vt:lpstr>Tabel 5 </vt:lpstr>
      <vt:lpstr>Tabel 5A</vt:lpstr>
      <vt:lpstr>Tabel 6</vt:lpstr>
      <vt:lpstr>Tabel 7</vt:lpstr>
      <vt:lpstr>Tabel 8</vt:lpstr>
      <vt:lpstr>Tabel 8A</vt:lpstr>
      <vt:lpstr>Tabel 9A</vt:lpstr>
      <vt:lpstr>Tabel 9B</vt:lpstr>
      <vt:lpstr>Tabel 9C</vt:lpstr>
      <vt:lpstr>Tabel 9D</vt:lpstr>
      <vt:lpstr>Tabel 9E</vt:lpstr>
      <vt:lpstr>Tabel 10</vt:lpstr>
      <vt:lpstr>Tabel 11</vt:lpstr>
      <vt:lpstr>Tabel 11A</vt:lpstr>
      <vt:lpstr>Tabel 12</vt:lpstr>
      <vt:lpstr>Tabel 13</vt:lpstr>
      <vt:lpstr>Tabel 14</vt:lpstr>
      <vt:lpstr>tabel 15</vt:lpstr>
      <vt:lpstr>tabel 16</vt:lpstr>
      <vt:lpstr>tabel 17</vt:lpstr>
      <vt:lpstr>tabel 18</vt:lpstr>
      <vt:lpstr>Tabel 19</vt:lpstr>
      <vt:lpstr>Tabel 20</vt:lpstr>
      <vt:lpstr>'Tabel 11'!Afdrukbereik</vt:lpstr>
      <vt:lpstr>'Tabel 11A'!Afdrukbereik</vt:lpstr>
      <vt:lpstr>'Tabel 12'!Afdrukbereik</vt:lpstr>
      <vt:lpstr>'Tabel 13'!Afdrukbereik</vt:lpstr>
      <vt:lpstr>'Tabel 4'!Afdrukbereik</vt:lpstr>
      <vt:lpstr>'Tabel 5 '!Afdrukbereik</vt:lpstr>
      <vt:lpstr>'Tabel 6'!Afdrukbereik</vt:lpstr>
      <vt:lpstr>'Tabel 8'!Afdrukbereik</vt:lpstr>
      <vt:lpstr>'Tabel 8A'!Afdrukbereik</vt:lpstr>
    </vt:vector>
  </TitlesOfParts>
  <Company>Rijksoverheid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Tabellen FBZ</dc:title>
  <dc:creator>Walter</dc:creator>
  <cp:lastModifiedBy>POSTHUMUS</cp:lastModifiedBy>
  <cp:lastPrinted>2016-02-04T15:17:39Z</cp:lastPrinted>
  <dcterms:created xsi:type="dcterms:W3CDTF">2012-08-06T10:08:34Z</dcterms:created>
  <dcterms:modified xsi:type="dcterms:W3CDTF">2016-05-13T12:19:28Z</dcterms:modified>
</cp:coreProperties>
</file>