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Budgetcyclus 2023\Voorbereiding\Financieel beeld zorg\Opendata Rijksbegroting\"/>
    </mc:Choice>
  </mc:AlternateContent>
  <xr:revisionPtr revIDLastSave="0" documentId="13_ncr:1_{48919CEF-F7E6-4451-A556-D9345E645F5E}" xr6:coauthVersionLast="47" xr6:coauthVersionMax="47" xr10:uidLastSave="{00000000-0000-0000-0000-000000000000}"/>
  <bookViews>
    <workbookView xWindow="-110" yWindow="-110" windowWidth="19420" windowHeight="10420" tabRatio="876" xr2:uid="{00000000-000D-0000-FFFF-FFFF00000000}"/>
  </bookViews>
  <sheets>
    <sheet name="Totaal Wlz OW 2023" sheetId="118" r:id="rId1"/>
    <sheet name="Binnen CR" sheetId="144" r:id="rId2"/>
    <sheet name="pgb" sheetId="135" r:id="rId3"/>
    <sheet name="beheersk" sheetId="139" r:id="rId4"/>
    <sheet name="Overig buiten CR" sheetId="140" r:id="rId5"/>
    <sheet name="Nom en onverdeeld" sheetId="149" r:id="rId6"/>
    <sheet name="Ontv" sheetId="141" r:id="rId7"/>
  </sheets>
  <externalReferences>
    <externalReference r:id="rId8"/>
    <externalReference r:id="rId9"/>
  </externalReferences>
  <definedNames>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18" l="1"/>
  <c r="J15" i="118"/>
  <c r="I15" i="118"/>
  <c r="H15" i="118"/>
  <c r="G15" i="118"/>
  <c r="F15" i="118"/>
  <c r="K14" i="118"/>
  <c r="J14" i="118"/>
  <c r="I14" i="118"/>
  <c r="H14" i="118"/>
  <c r="G14" i="118"/>
  <c r="F14" i="118"/>
  <c r="K13" i="118"/>
  <c r="J13" i="118"/>
  <c r="I13" i="118"/>
  <c r="H13" i="118"/>
  <c r="G13" i="118"/>
  <c r="F13" i="1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<sst xmlns="http://schemas.openxmlformats.org/spreadsheetml/2006/main" count="292" uniqueCount="146">
  <si>
    <t>Persoonsgebonden budgetten</t>
  </si>
  <si>
    <t>Extramurale zorg</t>
  </si>
  <si>
    <t>Nominaal en onverdeeld</t>
  </si>
  <si>
    <t>Gehandicaptenzorg</t>
  </si>
  <si>
    <t>Ouderenzorg</t>
  </si>
  <si>
    <t>Langdurige ggz</t>
  </si>
  <si>
    <t>Volledig pakket thuis</t>
  </si>
  <si>
    <t>Buiten contracteerruimte</t>
  </si>
  <si>
    <t>Kapitaallasten (nacalculatie)</t>
  </si>
  <si>
    <t xml:space="preserve">Overige binnen contracteerruimte </t>
  </si>
  <si>
    <t>Eigen bijdrage Wlz</t>
  </si>
  <si>
    <t xml:space="preserve">Beheerskosten </t>
  </si>
  <si>
    <t>Totaal bruto</t>
  </si>
  <si>
    <t>Totaal ontv</t>
  </si>
  <si>
    <t>Totaal netto</t>
  </si>
  <si>
    <t>Persoonsgebonden budgetten (bedragen x € 1 miljoen)</t>
  </si>
  <si>
    <t>Ontvangsten Wlz (bedragen x € 1 miljoen)</t>
  </si>
  <si>
    <t xml:space="preserve">Deze deelsector betreft de uitgaven in het kader van de persoonsgebonden budgetten. </t>
  </si>
  <si>
    <t>Betreft de eigen bijdragen die binnen de Wlz verplicht zijn.</t>
  </si>
  <si>
    <t>Autonoom</t>
  </si>
  <si>
    <t>Beleidsmatig</t>
  </si>
  <si>
    <t>Technisch</t>
  </si>
  <si>
    <t>Op deze deelsector staat de uitgavenontwikkeling van de intramurale ouderenzorg, gehandicaptenzorg, langdurige ggz (bestaande uit de zorgzwaartepakketten, de normatieve huisvestingscomponent, de toeslagen en vergoedingen voor dagbestedingen en vervoer), het Volledig Pakket Thuis (VPT), de extramurale zorg en de overig ZIN binnen contracteerruimte.</t>
  </si>
  <si>
    <t>Zorg in natura (ZIN) binnen contracteerruimte (bedragen x € 1 miljoen)</t>
  </si>
  <si>
    <t>Onder deze deelsector vallen de uitvoeringskosten van de Wlz van zorgkantoren en de SVB (pgb) en de kosten van het College Sanering Zorginstellingen.</t>
  </si>
  <si>
    <t>Deze niet-beleidsmatige deelsector heeft een technisch-administratief karakter. Vanuit deze deelsector vinden overboekingen van loon- en prijsbijstelling naar de loon- en prijsgevoelige deelsectoren binnen de begroting plaats. Ook worden er taakstellingen of extra middelen op deze deelsector geplaatst die nog niet aan de deelsectoren zijn toegedeeld.</t>
  </si>
  <si>
    <t>Beheerskosten (bedragen x € 1 miljoen)</t>
  </si>
  <si>
    <r>
      <t>Overig buiten contracteerruimte</t>
    </r>
    <r>
      <rPr>
        <b/>
        <sz val="8"/>
        <color indexed="9"/>
        <rFont val="Verdana"/>
        <family val="2"/>
      </rPr>
      <t xml:space="preserve"> (bedragen x € 1 miljoen)</t>
    </r>
  </si>
  <si>
    <t>Nominaal en onverdeeld Wlz (bedragen x € 1 miljoen)</t>
  </si>
  <si>
    <t>Eigen bijdragen Wlz</t>
  </si>
  <si>
    <t>Totaal bijstellingen</t>
  </si>
  <si>
    <t>Overig beleidsmatig</t>
  </si>
  <si>
    <t>Op deze deelsector worden de kosten verantwoord van bovenbudgettaire vergoedingen voor individueel aangepaste hulpmiddelen, tandheelkunde Wlz, instellingen voor medisch-specialistische zorg Wlz, transitiekosten bedrijfsvoering verpleeghuiszorg, ADL, extramurale behandeling, zorginfrastructuur, innovatie en beschikbaarheidbijdrage opleidingen Wlz.</t>
  </si>
  <si>
    <t>Opbouw van de Wlz-uitgaven en -ontvangsten per sector (bedragen x € 1 miljoen)</t>
  </si>
  <si>
    <t>Loon- en prijsontwikkeling</t>
  </si>
  <si>
    <r>
      <t>Bijstellingen 1</t>
    </r>
    <r>
      <rPr>
        <vertAlign val="superscript"/>
        <sz val="8"/>
        <color indexed="8"/>
        <rFont val="Verdana"/>
        <family val="2"/>
      </rPr>
      <t>e</t>
    </r>
    <r>
      <rPr>
        <sz val="8"/>
        <color indexed="8"/>
        <rFont val="Verdana"/>
        <family val="2"/>
      </rPr>
      <t xml:space="preserve"> suppletoire begroting 2021</t>
    </r>
  </si>
  <si>
    <t>Dit betreft de uitdeling aan de verschillende sectoren van de tranche 2021 van de vergoeding voor loon- en prijsontwikkeling.</t>
  </si>
  <si>
    <t>Verwerking MLT 2022-2025</t>
  </si>
  <si>
    <t>Verwerking mlt 2022-2025</t>
  </si>
  <si>
    <t>De raming van de loon- en prijsontwikkeling is aangepast op basis van actuele macro-economische inzichten van het Centraal Planbureau (CPB).</t>
  </si>
  <si>
    <t>Deze bijstelling betreft de technische verwerking van de middellange termijnverkenning (MLT) 2022–2025 van het CPB.</t>
  </si>
  <si>
    <t>Stand ontwerpbegroting 2022</t>
  </si>
  <si>
    <r>
      <t>Bijstellingen 1</t>
    </r>
    <r>
      <rPr>
        <vertAlign val="superscript"/>
        <sz val="8"/>
        <color indexed="8"/>
        <rFont val="Verdana"/>
        <family val="2"/>
      </rPr>
      <t>e</t>
    </r>
    <r>
      <rPr>
        <sz val="8"/>
        <color indexed="8"/>
        <rFont val="Verdana"/>
        <family val="2"/>
      </rPr>
      <t xml:space="preserve"> suppletoire begroting 2022</t>
    </r>
  </si>
  <si>
    <r>
      <t>Toelichting bijstellingen 1</t>
    </r>
    <r>
      <rPr>
        <b/>
        <vertAlign val="superscript"/>
        <sz val="8"/>
        <color indexed="8"/>
        <rFont val="Verdana"/>
        <family val="2"/>
      </rPr>
      <t>e</t>
    </r>
    <r>
      <rPr>
        <b/>
        <sz val="8"/>
        <color indexed="8"/>
        <rFont val="Verdana"/>
        <family val="2"/>
      </rPr>
      <t xml:space="preserve"> suppletoire begroting 2022</t>
    </r>
  </si>
  <si>
    <t>Continuiteit van zorg</t>
  </si>
  <si>
    <t>Bijstellingen incidentele suppletoire begroting (ISB) 6</t>
  </si>
  <si>
    <t>Totaal Bijstellingen</t>
  </si>
  <si>
    <t>Toelichting bijstellingen  incidentele suppletoire begroting (ISB) 6</t>
  </si>
  <si>
    <t>Dit betreft de dekking van een noodzakelijke bijdrage aan de continuïteit van zorg in het door wateroverlast getroffen gebied in Zuid-Limburg. Hiervoor is een bedrag van € 8 miljoen overgeheveld naar de VWS-begroting.</t>
  </si>
  <si>
    <t>Tijdelijke middelen Kwaliteitskader verpleeghuiszorg</t>
  </si>
  <si>
    <t>Op de begroting waren tijdelijk extra middelen geraamd voor het Kwaliteitskader verpleeghuiszorg die uitgingen boven het structurele bedrag van € 2,1 miljard (in prijspeil 2017) dat vanaf 2027 was gereserveerd. Nu het structurele bedrag van € 2,1 miljard per 2022 in de integrale tarieven is verwerkt en de verpleeghuizen daarmee aan het kwaliteitskader kunnen voldoen is het mogelijk om de tijdelijke extra middelen gericht in te zetten. Dit betreft de dekking voor het Wlz-brede regionale stimulerings budget, de ophoging van het budget voor de beleidsregel innovatie van de NZa en enkele andere uitgaven die vanuit instrumenten op de begroting, artikel 3, lopen Deze bijstelling was mogelijk zonder het beschikbaar gestelde Wlz-kader te verlagen.</t>
  </si>
  <si>
    <t>Loon- en prijsbijstelling (tranche 2022)</t>
  </si>
  <si>
    <t>Innovatiebudget Wlz</t>
  </si>
  <si>
    <t>Regionaal stimuleringsbudget zorgkantoren</t>
  </si>
  <si>
    <t>Scheiden wonen en zorg</t>
  </si>
  <si>
    <t>Schuif opleidingen Zvw naar opleidingen Wlz</t>
  </si>
  <si>
    <t>Zorginfrastructuur</t>
  </si>
  <si>
    <t>Om de beweging scheiden wonen en zorg op gang te krijgen, wordt voor de jaren 2022 t/m 2026 een bedrag van € 40 miljoen miljoen (€ 39,7 miljoen in 2022) vanuit de gereserveerde transitiemiddelen beschikbaar gesteld voor een regiobudget scheiden wonen en zorg. Zorgkantoren kunnen deze middelen inzetten om plannen te bekostigen die bijdragen de beweging scheiden wonen en zorg op gang te brengen binnen de specifieke regionale context.</t>
  </si>
  <si>
    <t>De middelen voor versterking van de zorginfrastructuur in de langdurige zorg worden vanuit de begroting, artikel 3, ingezet ten behoeve van de gespecialiseerde cliëntondersteuning, de toekomstagenda gehandicaptenzorg en de ramingsbijstelling van het Centrum Indicatiestelling Zorg (CIZ). Doordat de middelen via de begroting worden ingezet vindt er onder het uitgavenplafond zorg een negatieve bijstelling plaats.</t>
  </si>
  <si>
    <t>Dekking niet doorgaan integrale vergelijking</t>
  </si>
  <si>
    <t>Integraal Zorgakkoord</t>
  </si>
  <si>
    <t>Niet doorgaan integrale vergelijking</t>
  </si>
  <si>
    <t>Valpreventie bij 65-plussers</t>
  </si>
  <si>
    <t>Bijstellingen Nota van wijziging (NvW) ontwerpbegroting 2022</t>
  </si>
  <si>
    <t>Toelichting bijstellingen  Nota van wijziging (NvW) ontwerpbegroting 2022</t>
  </si>
  <si>
    <t>Verhoging ova-percentage met 1,13% (Wlz)</t>
  </si>
  <si>
    <t>Verhoging ova-percentage met 1,13% (Wmo beschermd wonen)</t>
  </si>
  <si>
    <t>Naar aanleiding van de aangenomen motie Hijink en Bikker van 16 september om extra middelen voor zorgsalarissen vrij te maken heeft het kabinet extra middelen beschikbaar gesteld voor een verhoging van het ova-percentage 2022 met 1,13%, zodat een extra loonsverhoging voor de middengroep van 1,5% mogelijk wordt gemaakt. De Wlz-uitgaven stijgen hierdoor met circa € 221 miljoen in 2022, oplopend tot € 270 miljoen in 2026.</t>
  </si>
  <si>
    <t>Naar aanleiding van de aangenomen motie Hijink en Bikker van 16 september om extra middelen voor zorgsalarissen vrij te maken heeft het kabinet extra middelen beschikbaar gesteld voor een verhoging van het ova-percentage 2022 met 1,13%, zodat een extra loonsverhoging voor de middengroep van 1,5% mogelijk wordt gemaakt. De uitgaven voor Wmo beschermd wonen stijgen hierdoor met circa € 14 miljoen in 2022, oplopend tot € 17 miljoen in 2026.</t>
  </si>
  <si>
    <t>De integrale vergelijking verpleeghuiszorg gaat niet door. Het kabinet heeft besloten om andere maatregelen uit te voeren, zoals het scheiden van wonen en zorg, het verplichten van meerjarige contracten ouderenzorg en de doorontwikkeling van het Kwaliteitskader verpleeghuiszorg.</t>
  </si>
  <si>
    <t>Overhevelen behandeling en geneesmiddelen van Wlz naar Zvw</t>
  </si>
  <si>
    <t>Zorgkantoren gaan bij de inkoop sturen op extramurale leveringsvormen (VPT, MPT, pgb) zodat ouderen langer thuis kunnen wonen en in hun eigen omgeving oud kunnen worden. Dit leidt tot een lager beroep op langdurige zorg met verblijf.</t>
  </si>
  <si>
    <t>Gemeenten krijgen de taak om valpreventieprogramma’s aan te (laten) bieden voor hun inwoners van 65 jaar en ouder. Dit leidt tot een lager beroep op langdurige zorg.</t>
  </si>
  <si>
    <t>Meerkostenregeling i.v.m. corona</t>
  </si>
  <si>
    <t>Dit betreft de compensatie van extra kosten als gevolg van corona voor aanbieders in de langdurige zorg op grond van de hiervoor door de NZa opgestelde beleidsregel.</t>
  </si>
  <si>
    <t>LP-indexatie Wmo beschermd wonen</t>
  </si>
  <si>
    <t>Volume-indexatie Wmo beschermd wonen</t>
  </si>
  <si>
    <t>Doorontwikkeling Kwaliteitskader verpleeghuiszorg</t>
  </si>
  <si>
    <t>Als onderdeel van het Integraal Zorgakkoord wordt beoogd afspraken te maken over het afschaffen van particuliere keurmerken; dit heeft naast de Zvw ook een uitgaven-beperkend effect in de Wlz.</t>
  </si>
  <si>
    <t>Dit betreft het overboeken van de loon- en prijsindexatie naar het budget voor beschermd wonen in het gemeentefonds.</t>
  </si>
  <si>
    <t>Dit betreft het overboeken van de volumegroei in voor Wmo beschermd wonen.</t>
  </si>
  <si>
    <t xml:space="preserve">Scheiden wonen en zorg
</t>
  </si>
  <si>
    <t>De afgelopen jaren is de personeelsbezetting in de verpleeghuiszorg sterk toegenomen dankzij de implementatie van het Kwaliteitskader verpleeghuiszorg. Om tegen de achtergrond van de steeds krapper wordende arbeidsmarkt voor de zorg het kwaliteitskader op de lange termijn houdbaar en uitvoerbaar te houden, vindt onder regie van het Zorginstituut een doorontwikkeling plaats. Er komt (meer) aandacht voor de inzet van innovatie en technologie en het gebruik van context gebonden, flexibele werkroosters (lichter dan in het dienstrooster van de NZa zoals verondersteld bij de doorrekening van het Kwaliteitskader). De overheid neemt een nadrukkelijkere rol in met betrekking tot de kwaliteit van zorg. Zorginstituut Nederland wordt ten behoeve van de afdwingbaarheid verzocht om (in het verlengde van het lopende traject van ZINL met NZa over passende zorg) kwaliteit van zorg scherper te definiëren en transparantie hierover af te dwingen. De reeds van kracht zijnde wet Aanscherping toetsing voorgedragen kwaliteitsstandaarden (“noodremprocedure”) kan worden ingezet om te voorkomen dat de uitgaven substantieel stijgen als gevolg van een aanpassing van onderdelen van het Kwaliteitskader. Dit leidt tot gelijke goede zorg tegen lagere uitgaven in de langdurige zorg. Hiervoor wordt taakstellend een korting ingeboekt.</t>
  </si>
  <si>
    <t>Voor de helft van de Wlz-cliënten komen in de huidige situatie behandelvormen ten laste van de Wlz en voor de andere helft van die cliënten komen deze behandelingen ten laste van de Zvw. Deze rechtsongelijkheid wordt opgeheven door de aanspraak voor alle Wlz-cliënten gelijk te trekken. De aanspraak mondzorg blijft behouden in de Wlz.</t>
  </si>
  <si>
    <t>Beheerskosten GGZ</t>
  </si>
  <si>
    <t>Clientondersteuning regulier (beheerskosten)</t>
  </si>
  <si>
    <t>Gespecialiseerde cliëntondersteuning ZEVMB</t>
  </si>
  <si>
    <t>Netwerkmodel iWlz</t>
  </si>
  <si>
    <t>Extrapolatie</t>
  </si>
  <si>
    <t>ZIN binnen contracteerruimte</t>
  </si>
  <si>
    <t xml:space="preserve">Overig ZIN binnen contracteerruimte </t>
  </si>
  <si>
    <t>Stand ontwerpbegroting 2023</t>
  </si>
  <si>
    <r>
      <t>Stand ontwerp</t>
    </r>
    <r>
      <rPr>
        <b/>
        <sz val="8"/>
        <color indexed="8"/>
        <rFont val="Verdana"/>
        <family val="2"/>
      </rPr>
      <t>begroting 2023</t>
    </r>
  </si>
  <si>
    <r>
      <t>Bijstellingen ontwerp</t>
    </r>
    <r>
      <rPr>
        <sz val="8"/>
        <color indexed="8"/>
        <rFont val="Verdana"/>
        <family val="2"/>
      </rPr>
      <t>begroting 2023</t>
    </r>
  </si>
  <si>
    <t>Bijstellingen jaarverslag 2021</t>
  </si>
  <si>
    <r>
      <t>Toelichting bijstellingen jaarverslag</t>
    </r>
    <r>
      <rPr>
        <b/>
        <sz val="8"/>
        <color indexed="8"/>
        <rFont val="Verdana"/>
        <family val="2"/>
      </rPr>
      <t xml:space="preserve"> 2021</t>
    </r>
  </si>
  <si>
    <t>Actualisering zorguitgaven</t>
  </si>
  <si>
    <t>Op basis van de meest recente cijfers van de NZa zijn de uitgaven geactualiseerd voor 2020 en 2021.</t>
  </si>
  <si>
    <r>
      <t>Bijstellingen 2</t>
    </r>
    <r>
      <rPr>
        <vertAlign val="superscript"/>
        <sz val="8"/>
        <color indexed="8"/>
        <rFont val="Verdana"/>
        <family val="2"/>
      </rPr>
      <t>e</t>
    </r>
    <r>
      <rPr>
        <sz val="8"/>
        <color indexed="8"/>
        <rFont val="Verdana"/>
        <family val="2"/>
      </rPr>
      <t xml:space="preserve"> suppletoire begroting 2021</t>
    </r>
  </si>
  <si>
    <r>
      <t>Toelichting bijstellingen 2</t>
    </r>
    <r>
      <rPr>
        <b/>
        <vertAlign val="superscript"/>
        <sz val="8"/>
        <color indexed="8"/>
        <rFont val="Verdana"/>
        <family val="2"/>
      </rPr>
      <t>e</t>
    </r>
    <r>
      <rPr>
        <b/>
        <sz val="8"/>
        <color indexed="8"/>
        <rFont val="Verdana"/>
        <family val="2"/>
      </rPr>
      <t xml:space="preserve"> suppletoire begroting 2021</t>
    </r>
  </si>
  <si>
    <t>Beheerskosten PGB</t>
  </si>
  <si>
    <t xml:space="preserve">Dit betreft de actualisering op basis van cijfers van het Zorginstituut. In 2020 is bij de post hulpmiddelen € 7,1 miljoen minder uitgegeven dan begroot. Daarnaast is bij de tandheelkundige zorg Wlz € 8,9 miljoen minder uitgegeven dan begroot. Dit is voornamelijk het gevolg van de sluiting van mondzorgpraktijken door corona. Voor 2021 is de tandheelkundige zorg in de Wlz is € 10,3 miljoen meer uitgegeven dan begroot. Door de sluiting van de mondzorgpraktijken in 2020 vielen toen de kosten laag uit. Nadat de mondzorgpraktijken weer geopend zijn, wordt er aanzienlijk meer zorg geleverd en daardoor zijn ook de kosten sterk gestegen. </t>
  </si>
  <si>
    <t xml:space="preserve">De financieringsmutatie is het resultaat van het verschil tussen het moment waarop de NZa de productieafspraken van partijen ontvangt en de verwerking daarvan in de budgetten en de bevoorschotting/declaraties van de instellingen. Er is over 2020 voor € 293 miljoen meer gefinancierd dan waar in het jaarverslag over 2020 vanuit werd gegaan. Dit verschil is voornamelijk te verklaren door de hogere meerkosten corona dan begroot (€ 191 miljoen). </t>
  </si>
  <si>
    <t>Dit betreft de actualisering van de eigen bijdragen op basis van cijfers van het Zorginstituut.</t>
  </si>
  <si>
    <r>
      <t>Toelichting bijstellingen  ontwerp</t>
    </r>
    <r>
      <rPr>
        <b/>
        <sz val="8"/>
        <color indexed="8"/>
        <rFont val="Verdana"/>
        <family val="2"/>
      </rPr>
      <t>begroting 2023</t>
    </r>
  </si>
  <si>
    <t>Toedeling volumegroei tranche 2023</t>
  </si>
  <si>
    <t>Zorgkantoren gaan bij de inkoop sturen op extramurale leveringsvormen (VPT, MPT, pgb) zodat ouderen langer thuis kunnen wonen en in hun eigen omgeving oud kunnen worden. Uitgangspunt is dat het aantal verpleegzorgplekken met verblijf ten opzichte van 2022 gehandhaafd blijft.</t>
  </si>
  <si>
    <t>Tijdelijke verhoging EMB 2023</t>
  </si>
  <si>
    <t>Persoonsgebonden budgetten (oud)</t>
  </si>
  <si>
    <t>Persoonsgebonden budgetten ouderenzorg</t>
  </si>
  <si>
    <t>Persoonsgebonden budgetten gehandicaptenzorg</t>
  </si>
  <si>
    <t>Persoonsgebonden budgetten langdurige ggz</t>
  </si>
  <si>
    <r>
      <t xml:space="preserve">Overig buiten contracteerruimte </t>
    </r>
    <r>
      <rPr>
        <vertAlign val="superscript"/>
        <sz val="8"/>
        <color indexed="8"/>
        <rFont val="Verdana"/>
        <family val="2"/>
      </rPr>
      <t>2</t>
    </r>
  </si>
  <si>
    <t>Bruto-Wlz-uitgaven OW 2023</t>
  </si>
  <si>
    <t>Netto-Wlz-uitgaven OW 2023</t>
  </si>
  <si>
    <t>Bron: VWS, NZa-gegevens over de productieafspraken en voorlopige realisatiegegevens, gegevens Zorginstituut Nederland over (voorlopige) financieringslasten Zvw en AWBZ/Wlz.</t>
  </si>
  <si>
    <r>
      <rPr>
        <i/>
        <vertAlign val="superscript"/>
        <sz val="8"/>
        <color indexed="8"/>
        <rFont val="Verdana"/>
        <family val="2"/>
      </rPr>
      <t xml:space="preserve">1 </t>
    </r>
    <r>
      <rPr>
        <i/>
        <sz val="8"/>
        <color indexed="8"/>
        <rFont val="Verdana"/>
        <family val="2"/>
      </rPr>
      <t>Bij de Wlz zijn onder de post overige buiten contracteerruimte opgenomen de deelsectoren; bovenbudgettaire vergoedingen, tandheelkunde Wlz, instellingen voor medisch-specialistische zorg Wlz, overig curatieve zorg Wlz, woningaanpassing, ADL, Extramurale behandeling, zorginfrastructuur en beschikbaarheidbijdrage opleidingen Wlz.</t>
    </r>
  </si>
  <si>
    <t>Loon- en prijsbijstelling</t>
  </si>
  <si>
    <t>Structuurwijziging</t>
  </si>
  <si>
    <t>Rechtsherstel box 3 Wlz/Wmo</t>
  </si>
  <si>
    <t>Dit betreft de gereserveerde middelen voor een regionaal stimuleringsbudget voor de ouderenzorg en gehandicaptenzorg binnen de Wlz. De middelen kunnen worden ingezet voor bevordering van goed werkgeverschap, regionale samenwerking en (opschaling van) technologie en innovatie. Op deze manier draagt de inzet bij aan de opgaven uit het coalitieakkoord om te komen tot toekomstbestendige, betaalbare, toegankelijke en kwalitatief goede Wlz-zorg.</t>
  </si>
  <si>
    <t>Regiobudget scheiden wonen en zorg</t>
  </si>
  <si>
    <t>Het regiobudget scheiden wonen en zorg is een sturingsinstrument dat zorgkantoren kunnen benutten bij de zorginkoop met als doel de transitie scheiden wonen en zorg te stimuleren. De middelen kunnen worden ingezet om een geclusterde setting of VPT in de wijk sneller te realiseren en dragen eraan bij dat ook op een verantwoorde wijze zorg zonder verblijf kan worden geleverd.</t>
  </si>
  <si>
    <t>Tijdelijke extra compensatie zorg met verblijf (scheiden wonen en zorg)</t>
  </si>
  <si>
    <t>De maatregel scheiden wonen en zorg is erop gericht ouderenzorg in toenemende mate op basis van een leveringsvorm exclusief verblijf te verstrekken. Dit heeft ook consequenties voor de capaciteitsplanning van zorgaanbieders. Er is geïnventariseerd in hoeverre lopende capaciteitsuitbreidingen nog aangepast konden worden om aan te sluiten bij de transitie scheiden wonen en zorg. Voor de plekken waar dit niet mogelijk bleek, is tijdelijke compensatie op basis van zorg met verblijf mogelijk.</t>
  </si>
  <si>
    <t>Domeinoverstijgende samenwerking (scheiden wonen en zorg)</t>
  </si>
  <si>
    <t>Vanuit de transitiemiddelen scheiden wonen en zorg zijn middelen gereserveerd om zorgkantoren de ruimte te geven om preventieve maatregelen in voorliggende domeinen te cofinancieren en op die manier domeinoverstijgende samenwerking te bevorderen.</t>
  </si>
  <si>
    <t>Meerjarige contracten ghz en ggz</t>
  </si>
  <si>
    <t>Voor de gehandicaptenzorg en geestelijke gezondheidszorg wordt het mogelijk gemaakt om te komen tot meerjarige contracten met budgetafspraken, afgesloten tussen Wlz-uitvoerders en zorgaanbieders, gecombineerd met een meerjarige contracteerruimte. Dit geeft zorgaanbieders meer financiële zekerheid, waardoor bijvoorbeeld meer externe inhuur in vaste dienst kan worden genomen.</t>
  </si>
  <si>
    <t>Meerjarige contracten ouderenzorg</t>
  </si>
  <si>
    <t>Voor de ouderenzorg wordt het mogelijk gemaakt om te komen tot meerjarige contracten met budgetafspraken, afgesloten tussen Wlz-uitvoerders en zorgaanbieders, gecombineerd met een meerjarige contracteerruimte. Dit geeft zorgaanbieders meer financiële zekerheid, waardoor bijvoorbeeld meer externe inhuur in vaste dienst kan worden genomen.</t>
  </si>
  <si>
    <t>De afgelopen jaren is de personeelsbezetting in de verpleeghuiszorg sterk toegenomen dankzij de implementatie van het Kwaliteitskader verpleeghuiszorg. Om tegen de achtergrond van de steeds krapper wordende arbeidsmarkt voor de zorg het kwaliteitskader op de lange termijn houdbaar en uitvoerbaar te houden, vindt onder regie van het Zorginstituut een doorontwikkeling plaats. Er komt (meer) aandacht voor de inzet van innovatie en technologie en het gebruik van context gebonden, flexibeleflexibele werkroosters (lichter dan in het dienstrooster van de NZa zoals verondersteld bij de doorrekening van het Kwaliteitskader). Dit leidt tot gelijke goede zorg tegen lagere uitgaven in de langdurige zorg. Hiervoor wordt taakstellend een korting ingeboekt.</t>
  </si>
  <si>
    <t>IZA sociaal domein</t>
  </si>
  <si>
    <t>Er is vanaf 2023 € 150 miljoen gereserveerd voor de inzet vanuit het sociaal domein voor het Integraal Zorgakkoord (IZA). Deze inzet is nodig om de beoogde beweging naar de voorkant en preventie te realiseren. In het kader van het IZA worden hierover nadere afspraken gemaakt.</t>
  </si>
  <si>
    <t>Bevorderen doelmatigheid behandeling en geneesmiddelen Wlz</t>
  </si>
  <si>
    <t>Voor de helft van de Wlz-cliënten komen behandelvormen ten laste van de Wlz en voor de andere helft van die cliënten komen deze behandelingen ten laste van de Zvw. In het coalitieakkoord is aangekondigd deze verschillen op te heffen door per 2025 deze behandelvormen voor iedereen met een Wlz-indicatie in de Zvw te positioneren. Deze ingrijpende wijziging van de Wlz vergt een wetswijziging met een zorgvuldig implementatie- en transitietraject en wordt daarom niet mogelijk geacht per 2025. Via aanpassing van prestatie- en tariefregulering door de NZa wordt de taakstelling uit het coalitieakkoord binnen de Wlz gerealiseerd.</t>
  </si>
  <si>
    <t>Integraal Zorgakkoord (IZA)</t>
  </si>
  <si>
    <t>Actualisatie eigen bijdragen Wlz</t>
  </si>
  <si>
    <t>Dit betreft een actualisatie van de eigen bijdragen in de Wlz. Het betreft grotendeels een reguliere bijstelling op basis van uitvoeringsinformatie en de MEV van het CPB. Daarnaast is er vanaf 2025 sprake van hogere ontvangsten als gevolg van de koppeling van de AOW aan het wettelijk minimumloon (in drie stappen). Dit heeft effect op het verzamelinkomen van AOW-ers en daarmee op de hoogte van de eigen bijdrage in de Wlz.</t>
  </si>
  <si>
    <t>Zorgkantoren gaan bij de inkoop sturen op extramurale leveringsvormen (VPT, MPT, pgb) zodat ouderen langer thuis kunnen wonen en in hun eigen omgeving oud kunnen worden. Dit leidt tot lagere ontvangsten van de eigen bijdrage.</t>
  </si>
  <si>
    <t>In het Financieel Beeld Zorg 2023 wordt de begrotingshorizon doorgetrokken naar het jaar 2027 door middel van de extrapolatie. Het budget 2026 wordt overgenomen naar 2027, met verwerking van eventuele mutaties van 2026 op 2027.</t>
  </si>
  <si>
    <t>Om meer inzicht te geven in de besteding van middelen voor ouderenzorg, gehandicaptenzorg en de langdurige ggz zijn de budgetten met ingang van 2022 voor zorg in natura en pgb uitgesplitst in deze onderdelen.</t>
  </si>
  <si>
    <t>Op basis van de julibrief van de NZa worden de resterende herverdeelmiddelen 2022 (€ 125 miljoen) niet ingezet, maar wordt wel rekening gehouden met een overloopeffect voor ggz wonen (€ 173 miljoen vanaf 2023). Daarnaast worden de tarieven verhoogd ter compensatie van de inzet van persoonlijke beschermingsmiddelen op grond van vigerende richtlijnen (€ 91 miljoen vanaf 2023). Ten slotte actualiseert de NZa per 2024 de NHC/NIC component in de tarieven. Er is sprake van een neerwaarts effect als gevolg van lagere rentes en een opwaarts effect vanwege toegenomen duurzaamheidseisen. Per saldo leiden deze twee effecten tot een afname van de tarieven met € 117 miljoen per 2024. De mutaties zijn verdeeld over "binnen contracteerruimte" en 'pgb".</t>
  </si>
  <si>
    <t>Toedeling groeiruimte tranche 2023</t>
  </si>
  <si>
    <t>Deze mutatie betreft de extrapolatie van de groeiruimte en de loon- en prijsbijstelling op basis van de MLT-doorrekening van het CPB, doorgetrokken naar 2027. Dit betreft een technische boeking, want de groeiruimte en de loon- en prijsbijstelling worden bij een nieuwe MLT opnieuw vastgesteld.</t>
  </si>
  <si>
    <t>In het Financieel Beeld Zorg 2023 wordt de begrotingshorizon doorgetrokken naar het jaar 2027 door middel van de extrapolatie. Het budget 2026 wordt overgenomen naar 2027, met verwerking van eventuele mutaties van 2025 op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</si>
</sst>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
    <numFmt numFmtId="167" formatCode="&quot;fl&quot;\ #,##0.00_-;&quot;fl&quot;\ #,##0.00\-"/>
    <numFmt numFmtId="168" formatCode="_-[$€]\ * #,##0.00_-;_-[$€]\ * #,##0.00\-;_-[$€]\ * &quot;-&quot;??_-;_-@_-"/>
    <numFmt numFmtId="169" formatCode="#,##0_ ;\-#,##0\ "/>
    <numFmt numFmtId="170" formatCode="&quot;fl&quot;\ #,##0_-;&quot;fl&quot;\ #,##0\-"/>
    <numFmt numFmtId="171" formatCode="_-* #,##0.0_-;_-* #,##0.0\-;_-* &quot;-&quot;??_-;_-@_-"/>
    <numFmt numFmtId="172" formatCode="#,##0.0_ ;\-#,##0.0\ "/>
    <numFmt numFmtId="173" formatCode="#,##0.000"/>
  </numFmts>
  <fonts count="51" x14ac:knownFonts="1">
    <font>
      <sz val="11"/>
      <color theme="1"/>
      <name val="Calibri"/>
      <family val="2"/>
      <scheme val="minor"/>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i/>
      <sz val="8"/>
      <color indexed="8"/>
      <name val="Verdana"/>
      <family val="2"/>
    </font>
    <font>
      <i/>
      <vertAlign val="superscript"/>
      <sz val="8"/>
      <color indexed="8"/>
      <name val="Verdana"/>
      <family val="2"/>
    </font>
    <font>
      <sz val="8"/>
      <name val="Verdana"/>
      <family val="2"/>
    </font>
    <font>
      <b/>
      <sz val="8"/>
      <name val="Verdana"/>
      <family val="2"/>
    </font>
    <font>
      <b/>
      <sz val="8"/>
      <color indexed="9"/>
      <name val="Verdana"/>
      <family val="2"/>
    </font>
    <font>
      <u/>
      <sz val="9"/>
      <color indexed="12"/>
      <name val="Arial"/>
      <family val="2"/>
    </font>
    <font>
      <b/>
      <sz val="8"/>
      <color indexed="8"/>
      <name val="Verdana"/>
      <family val="2"/>
    </font>
    <font>
      <b/>
      <vertAlign val="superscript"/>
      <sz val="8"/>
      <color indexed="8"/>
      <name val="Verdana"/>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sz val="10"/>
      <color theme="1"/>
      <name val="Tahoma"/>
      <family val="2"/>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sz val="8"/>
      <color rgb="FFFF0000"/>
      <name val="Verdana"/>
      <family val="2"/>
    </font>
    <font>
      <b/>
      <sz val="8"/>
      <color rgb="FF000000"/>
      <name val="Verdana"/>
      <family val="2"/>
    </font>
    <font>
      <b/>
      <sz val="8"/>
      <color theme="1"/>
      <name val="Verdana"/>
      <family val="2"/>
    </font>
    <font>
      <sz val="8"/>
      <color rgb="FF000000"/>
      <name val="Verdana"/>
      <family val="2"/>
    </font>
    <font>
      <b/>
      <sz val="8"/>
      <color rgb="FFFFFFFF"/>
      <name val="Verdana"/>
      <family val="2"/>
    </font>
    <font>
      <i/>
      <sz val="8"/>
      <color theme="1"/>
      <name val="Verdana"/>
      <family val="2"/>
    </font>
    <font>
      <b/>
      <sz val="8"/>
      <color theme="0"/>
      <name val="Verdana"/>
      <family val="2"/>
    </font>
    <font>
      <i/>
      <sz val="8"/>
      <color rgb="FF000000"/>
      <name val="Verdana"/>
      <family val="2"/>
    </font>
    <font>
      <b/>
      <i/>
      <sz val="8"/>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s>
  <borders count="15">
    <border>
      <left/>
      <right/>
      <top/>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6" applyNumberFormat="0" applyAlignment="0" applyProtection="0"/>
    <xf numFmtId="4" fontId="5" fillId="0" borderId="0" applyProtection="0"/>
    <xf numFmtId="4" fontId="5" fillId="0" borderId="0" applyProtection="0"/>
    <xf numFmtId="4" fontId="5" fillId="0" borderId="0" applyProtection="0"/>
    <xf numFmtId="0" fontId="26" fillId="27" borderId="7" applyNumberFormat="0" applyAlignment="0" applyProtection="0"/>
    <xf numFmtId="167" fontId="5" fillId="0" borderId="0" applyProtection="0"/>
    <xf numFmtId="167" fontId="5" fillId="0" borderId="0" applyProtection="0"/>
    <xf numFmtId="167" fontId="5" fillId="0" borderId="0" applyProtection="0"/>
    <xf numFmtId="0" fontId="5" fillId="0" borderId="0" applyProtection="0"/>
    <xf numFmtId="0" fontId="5" fillId="0" borderId="0" applyProtection="0"/>
    <xf numFmtId="0" fontId="5" fillId="0" borderId="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 fontId="5" fillId="0" borderId="0" applyProtection="0"/>
    <xf numFmtId="2" fontId="5" fillId="0" borderId="0" applyProtection="0"/>
    <xf numFmtId="2" fontId="5" fillId="0" borderId="0" applyProtection="0"/>
    <xf numFmtId="0" fontId="27" fillId="0" borderId="8" applyNumberFormat="0" applyFill="0" applyAlignment="0" applyProtection="0"/>
    <xf numFmtId="0" fontId="28" fillId="28" borderId="0" applyNumberFormat="0" applyBorder="0" applyAlignment="0" applyProtection="0"/>
    <xf numFmtId="0" fontId="6" fillId="0" borderId="0" applyProtection="0"/>
    <xf numFmtId="0" fontId="6" fillId="0" borderId="0" applyProtection="0"/>
    <xf numFmtId="0" fontId="6" fillId="0" borderId="0" applyProtection="0"/>
    <xf numFmtId="0" fontId="7" fillId="0" borderId="0" applyProtection="0"/>
    <xf numFmtId="0" fontId="7" fillId="0" borderId="0" applyProtection="0"/>
    <xf numFmtId="0" fontId="7" fillId="0" borderId="0" applyProtection="0"/>
    <xf numFmtId="0" fontId="20" fillId="0" borderId="0" applyNumberFormat="0" applyFill="0" applyBorder="0" applyAlignment="0" applyProtection="0">
      <alignment vertical="top"/>
      <protection locked="0"/>
    </xf>
    <xf numFmtId="0" fontId="29" fillId="29" borderId="6" applyNumberFormat="0" applyAlignment="0" applyProtection="0"/>
    <xf numFmtId="164" fontId="2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4" fontId="23"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33" fillId="30" borderId="0" applyNumberFormat="0" applyBorder="0" applyAlignment="0" applyProtection="0"/>
    <xf numFmtId="0" fontId="5" fillId="0" borderId="0"/>
    <xf numFmtId="0" fontId="1" fillId="0" borderId="0"/>
    <xf numFmtId="0" fontId="1" fillId="0" borderId="0"/>
    <xf numFmtId="0" fontId="1" fillId="0" borderId="0"/>
    <xf numFmtId="0" fontId="5" fillId="0" borderId="0"/>
    <xf numFmtId="0" fontId="5" fillId="0" borderId="0"/>
    <xf numFmtId="0" fontId="8" fillId="0" borderId="0"/>
    <xf numFmtId="0" fontId="23" fillId="31" borderId="12" applyNumberFormat="0" applyFont="0" applyAlignment="0" applyProtection="0"/>
    <xf numFmtId="0" fontId="34" fillId="32" borderId="0" applyNumberFormat="0" applyBorder="0" applyAlignment="0" applyProtection="0"/>
    <xf numFmtId="10" fontId="5" fillId="0" borderId="0" applyProtection="0"/>
    <xf numFmtId="10" fontId="5" fillId="0" borderId="0" applyProtection="0"/>
    <xf numFmtId="10" fontId="5" fillId="0" borderId="0" applyProtection="0"/>
    <xf numFmtId="9" fontId="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1" fillId="0" borderId="0"/>
    <xf numFmtId="0" fontId="1" fillId="0" borderId="0"/>
    <xf numFmtId="0" fontId="35"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1" fillId="0" borderId="0"/>
    <xf numFmtId="0" fontId="13" fillId="0" borderId="0"/>
    <xf numFmtId="0" fontId="3" fillId="0" borderId="0"/>
    <xf numFmtId="0" fontId="3" fillId="0" borderId="0"/>
    <xf numFmtId="0" fontId="23" fillId="0" borderId="0"/>
    <xf numFmtId="0" fontId="23" fillId="0" borderId="0"/>
    <xf numFmtId="0" fontId="23" fillId="0" borderId="0"/>
    <xf numFmtId="0" fontId="23" fillId="0" borderId="0"/>
    <xf numFmtId="0" fontId="3" fillId="0" borderId="0"/>
    <xf numFmtId="0" fontId="36" fillId="0" borderId="0" applyNumberFormat="0" applyFill="0" applyBorder="0" applyAlignment="0" applyProtection="0"/>
    <xf numFmtId="0" fontId="37" fillId="0" borderId="13" applyNumberFormat="0" applyFill="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5" fillId="0" borderId="2" applyProtection="0"/>
    <xf numFmtId="0" fontId="5" fillId="0" borderId="2" applyProtection="0"/>
    <xf numFmtId="0" fontId="5" fillId="0" borderId="2" applyProtection="0"/>
    <xf numFmtId="0" fontId="38" fillId="26" borderId="14"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125">
    <xf numFmtId="0" fontId="0" fillId="0" borderId="0" xfId="0"/>
    <xf numFmtId="0" fontId="41" fillId="0" borderId="0" xfId="0" applyFont="1"/>
    <xf numFmtId="165" fontId="41" fillId="0" borderId="0" xfId="0" applyNumberFormat="1" applyFont="1"/>
    <xf numFmtId="0" fontId="42" fillId="0" borderId="0" xfId="0" applyFont="1"/>
    <xf numFmtId="165" fontId="43" fillId="0" borderId="0" xfId="0" applyNumberFormat="1" applyFont="1" applyFill="1" applyBorder="1" applyAlignment="1"/>
    <xf numFmtId="171" fontId="41" fillId="0" borderId="0" xfId="58" applyNumberFormat="1" applyFont="1" applyFill="1" applyBorder="1" applyAlignment="1">
      <alignment horizontal="right"/>
    </xf>
    <xf numFmtId="0" fontId="0" fillId="33" borderId="0" xfId="0" applyFill="1"/>
    <xf numFmtId="3" fontId="0" fillId="33" borderId="0" xfId="0" applyNumberFormat="1" applyFill="1"/>
    <xf numFmtId="0" fontId="41" fillId="0" borderId="0" xfId="0" applyFont="1" applyAlignment="1">
      <alignment vertical="center"/>
    </xf>
    <xf numFmtId="165" fontId="45" fillId="0" borderId="0" xfId="0" applyNumberFormat="1" applyFont="1" applyFill="1" applyBorder="1"/>
    <xf numFmtId="3" fontId="41" fillId="0" borderId="0" xfId="0" applyNumberFormat="1" applyFont="1"/>
    <xf numFmtId="0" fontId="41" fillId="0" borderId="0" xfId="0" applyFont="1" applyAlignment="1">
      <alignment horizontal="right"/>
    </xf>
    <xf numFmtId="0" fontId="42" fillId="0" borderId="0" xfId="0" applyFont="1" applyAlignment="1">
      <alignment horizontal="right"/>
    </xf>
    <xf numFmtId="0" fontId="45" fillId="0" borderId="0" xfId="0" applyFont="1"/>
    <xf numFmtId="3" fontId="0" fillId="0" borderId="0" xfId="0" applyNumberFormat="1"/>
    <xf numFmtId="173" fontId="42" fillId="0" borderId="0" xfId="0" applyNumberFormat="1" applyFont="1"/>
    <xf numFmtId="165" fontId="45" fillId="34" borderId="0" xfId="0" applyNumberFormat="1" applyFont="1" applyFill="1"/>
    <xf numFmtId="165" fontId="43" fillId="34" borderId="3" xfId="0" applyNumberFormat="1" applyFont="1" applyFill="1" applyBorder="1"/>
    <xf numFmtId="0" fontId="45" fillId="34" borderId="0" xfId="0" applyFont="1" applyFill="1"/>
    <xf numFmtId="0" fontId="43" fillId="34" borderId="0" xfId="0" applyFont="1" applyFill="1"/>
    <xf numFmtId="165" fontId="43" fillId="34" borderId="0" xfId="0" applyNumberFormat="1" applyFont="1" applyFill="1"/>
    <xf numFmtId="0" fontId="43" fillId="34" borderId="3" xfId="0" applyFont="1" applyFill="1" applyBorder="1"/>
    <xf numFmtId="0" fontId="41" fillId="34" borderId="3" xfId="0" applyFont="1" applyFill="1" applyBorder="1"/>
    <xf numFmtId="0" fontId="44" fillId="34" borderId="0" xfId="0" applyFont="1" applyFill="1" applyBorder="1"/>
    <xf numFmtId="0" fontId="41" fillId="34" borderId="0" xfId="0" applyFont="1" applyFill="1" applyBorder="1"/>
    <xf numFmtId="0" fontId="44" fillId="34" borderId="3" xfId="0" applyFont="1" applyFill="1" applyBorder="1"/>
    <xf numFmtId="172" fontId="44" fillId="34" borderId="0" xfId="58" applyNumberFormat="1" applyFont="1" applyFill="1" applyBorder="1"/>
    <xf numFmtId="0" fontId="44" fillId="34" borderId="0" xfId="0" applyFont="1" applyFill="1"/>
    <xf numFmtId="165" fontId="41" fillId="34" borderId="0" xfId="0" applyNumberFormat="1" applyFont="1" applyFill="1"/>
    <xf numFmtId="0" fontId="41" fillId="34" borderId="5" xfId="0" applyFont="1" applyFill="1" applyBorder="1" applyAlignment="1">
      <alignment wrapText="1"/>
    </xf>
    <xf numFmtId="165" fontId="41" fillId="34" borderId="5" xfId="0" applyNumberFormat="1" applyFont="1" applyFill="1" applyBorder="1"/>
    <xf numFmtId="0" fontId="41" fillId="34" borderId="5" xfId="0" applyFont="1" applyFill="1" applyBorder="1"/>
    <xf numFmtId="165" fontId="44" fillId="34" borderId="0" xfId="0" applyNumberFormat="1" applyFont="1" applyFill="1" applyBorder="1"/>
    <xf numFmtId="165" fontId="41" fillId="34" borderId="0" xfId="0" applyNumberFormat="1" applyFont="1" applyFill="1" applyBorder="1"/>
    <xf numFmtId="165" fontId="41" fillId="34" borderId="0" xfId="58" applyNumberFormat="1" applyFont="1" applyFill="1" applyBorder="1"/>
    <xf numFmtId="165" fontId="44" fillId="34" borderId="3" xfId="58" applyNumberFormat="1" applyFont="1" applyFill="1" applyBorder="1"/>
    <xf numFmtId="0" fontId="44" fillId="34" borderId="5" xfId="0" applyFont="1" applyFill="1" applyBorder="1"/>
    <xf numFmtId="0" fontId="2" fillId="34" borderId="0" xfId="0" applyFont="1" applyFill="1"/>
    <xf numFmtId="0" fontId="17" fillId="34" borderId="0" xfId="0" applyFont="1" applyFill="1" applyAlignment="1">
      <alignment wrapText="1"/>
    </xf>
    <xf numFmtId="173" fontId="42" fillId="0" borderId="0" xfId="0" applyNumberFormat="1" applyFont="1" applyAlignment="1">
      <alignment horizontal="right"/>
    </xf>
    <xf numFmtId="0" fontId="44" fillId="34" borderId="0" xfId="0" applyFont="1" applyFill="1" applyBorder="1" applyAlignment="1">
      <alignment wrapText="1"/>
    </xf>
    <xf numFmtId="0" fontId="18" fillId="34" borderId="0" xfId="0" applyFont="1" applyFill="1" applyAlignment="1"/>
    <xf numFmtId="0" fontId="2" fillId="34" borderId="0" xfId="0" applyFont="1" applyFill="1" applyBorder="1"/>
    <xf numFmtId="0" fontId="17" fillId="34" borderId="0" xfId="0" applyFont="1" applyFill="1" applyBorder="1" applyAlignment="1">
      <alignment wrapText="1"/>
    </xf>
    <xf numFmtId="0" fontId="17" fillId="34" borderId="0" xfId="0" applyFont="1" applyFill="1" applyBorder="1" applyAlignment="1">
      <alignment horizontal="left" vertical="center"/>
    </xf>
    <xf numFmtId="0" fontId="18" fillId="34" borderId="0" xfId="0" applyFont="1" applyFill="1" applyBorder="1"/>
    <xf numFmtId="0" fontId="2" fillId="34" borderId="0" xfId="0" applyFont="1" applyFill="1" applyBorder="1" applyAlignment="1">
      <alignment wrapText="1"/>
    </xf>
    <xf numFmtId="0" fontId="41" fillId="34" borderId="0" xfId="0" applyFont="1" applyFill="1" applyBorder="1" applyAlignment="1">
      <alignment wrapText="1"/>
    </xf>
    <xf numFmtId="165" fontId="41" fillId="34" borderId="0" xfId="0" applyNumberFormat="1" applyFont="1" applyFill="1" applyBorder="1" applyAlignment="1">
      <alignment wrapText="1"/>
    </xf>
    <xf numFmtId="0" fontId="18" fillId="34" borderId="0" xfId="0" applyFont="1" applyFill="1" applyBorder="1" applyAlignment="1">
      <alignment wrapText="1"/>
    </xf>
    <xf numFmtId="165" fontId="17" fillId="34" borderId="0" xfId="0" applyNumberFormat="1" applyFont="1" applyFill="1" applyBorder="1"/>
    <xf numFmtId="173" fontId="41" fillId="0" borderId="0" xfId="0" applyNumberFormat="1" applyFont="1"/>
    <xf numFmtId="165" fontId="44" fillId="34" borderId="3" xfId="0" applyNumberFormat="1" applyFont="1" applyFill="1" applyBorder="1"/>
    <xf numFmtId="0" fontId="47" fillId="34" borderId="0" xfId="0" applyFont="1" applyFill="1" applyBorder="1"/>
    <xf numFmtId="0" fontId="18" fillId="34" borderId="0" xfId="0" applyFont="1" applyFill="1" applyBorder="1" applyAlignment="1"/>
    <xf numFmtId="0" fontId="47" fillId="34" borderId="0" xfId="0" applyFont="1" applyFill="1" applyBorder="1" applyAlignment="1">
      <alignment wrapText="1"/>
    </xf>
    <xf numFmtId="0" fontId="17" fillId="34" borderId="0" xfId="0" applyFont="1" applyFill="1" applyAlignment="1">
      <alignment vertical="center" wrapText="1"/>
    </xf>
    <xf numFmtId="166" fontId="17" fillId="34" borderId="0" xfId="0" applyNumberFormat="1" applyFont="1" applyFill="1" applyBorder="1" applyAlignment="1"/>
    <xf numFmtId="0" fontId="2" fillId="34" borderId="0" xfId="0" applyFont="1" applyFill="1" applyBorder="1" applyAlignment="1"/>
    <xf numFmtId="0" fontId="41" fillId="34" borderId="0" xfId="0" applyFont="1" applyFill="1" applyBorder="1" applyAlignment="1">
      <alignment horizontal="left" wrapText="1"/>
    </xf>
    <xf numFmtId="0" fontId="17" fillId="34" borderId="0" xfId="0" applyFont="1" applyFill="1" applyAlignment="1">
      <alignment vertical="top"/>
    </xf>
    <xf numFmtId="0" fontId="2" fillId="34" borderId="0" xfId="0" applyFont="1" applyFill="1" applyAlignment="1">
      <alignment vertical="center" wrapText="1"/>
    </xf>
    <xf numFmtId="165" fontId="18" fillId="34" borderId="0" xfId="0" applyNumberFormat="1" applyFont="1" applyFill="1" applyBorder="1" applyAlignment="1">
      <alignment wrapText="1"/>
    </xf>
    <xf numFmtId="165" fontId="17" fillId="34" borderId="0" xfId="0" applyNumberFormat="1" applyFont="1" applyFill="1" applyBorder="1" applyAlignment="1">
      <alignment wrapText="1"/>
    </xf>
    <xf numFmtId="0" fontId="17" fillId="34" borderId="0" xfId="0" applyNumberFormat="1" applyFont="1" applyFill="1" applyAlignment="1"/>
    <xf numFmtId="0" fontId="42" fillId="34" borderId="5" xfId="0" applyFont="1" applyFill="1" applyBorder="1" applyAlignment="1">
      <alignment wrapText="1"/>
    </xf>
    <xf numFmtId="0" fontId="17" fillId="34" borderId="0" xfId="0" applyFont="1" applyFill="1" applyAlignment="1">
      <alignment horizontal="left" vertical="center" wrapText="1"/>
    </xf>
    <xf numFmtId="0" fontId="41" fillId="34" borderId="0" xfId="0" applyFont="1" applyFill="1" applyAlignment="1">
      <alignment vertical="center" wrapText="1"/>
    </xf>
    <xf numFmtId="0" fontId="41" fillId="34" borderId="0" xfId="0" applyFont="1" applyFill="1" applyAlignment="1">
      <alignment wrapText="1"/>
    </xf>
    <xf numFmtId="165" fontId="47" fillId="34" borderId="0" xfId="0" applyNumberFormat="1" applyFont="1" applyFill="1" applyBorder="1"/>
    <xf numFmtId="0" fontId="47" fillId="34" borderId="0" xfId="0" applyFont="1" applyFill="1"/>
    <xf numFmtId="0" fontId="17" fillId="34" borderId="0" xfId="0" applyFont="1" applyFill="1" applyBorder="1"/>
    <xf numFmtId="172" fontId="41" fillId="34" borderId="0" xfId="58" applyNumberFormat="1" applyFont="1" applyFill="1" applyBorder="1"/>
    <xf numFmtId="0" fontId="2" fillId="34" borderId="0" xfId="0" applyNumberFormat="1" applyFont="1" applyFill="1" applyAlignment="1"/>
    <xf numFmtId="0" fontId="17" fillId="34" borderId="0" xfId="0" applyNumberFormat="1" applyFont="1" applyFill="1" applyAlignment="1">
      <alignment wrapText="1"/>
    </xf>
    <xf numFmtId="0" fontId="47" fillId="34" borderId="0" xfId="0" applyFont="1" applyFill="1" applyBorder="1" applyAlignment="1"/>
    <xf numFmtId="0" fontId="47" fillId="34" borderId="0" xfId="0" applyFont="1" applyFill="1" applyAlignment="1">
      <alignment wrapText="1"/>
    </xf>
    <xf numFmtId="0" fontId="41" fillId="34" borderId="0" xfId="0" applyFont="1" applyFill="1" applyBorder="1" applyAlignment="1">
      <alignment horizontal="left" wrapText="1"/>
    </xf>
    <xf numFmtId="0" fontId="41" fillId="34" borderId="0" xfId="0" applyFont="1" applyFill="1" applyBorder="1" applyAlignment="1">
      <alignment horizontal="left" vertical="top" wrapText="1"/>
    </xf>
    <xf numFmtId="0" fontId="41" fillId="34" borderId="0" xfId="0" applyFont="1" applyFill="1" applyAlignment="1">
      <alignment wrapText="1"/>
    </xf>
    <xf numFmtId="0" fontId="41" fillId="34" borderId="0" xfId="0" applyFont="1" applyFill="1"/>
    <xf numFmtId="0" fontId="18" fillId="34" borderId="0" xfId="0" applyFont="1" applyFill="1" applyAlignment="1">
      <alignment horizontal="left" vertical="center"/>
    </xf>
    <xf numFmtId="165" fontId="17" fillId="34" borderId="0" xfId="0" applyNumberFormat="1" applyFont="1" applyFill="1"/>
    <xf numFmtId="0" fontId="2" fillId="34" borderId="0" xfId="0" applyFont="1" applyFill="1" applyAlignment="1">
      <alignment horizontal="left" vertical="center"/>
    </xf>
    <xf numFmtId="0" fontId="18" fillId="34" borderId="0" xfId="0" applyFont="1" applyFill="1"/>
    <xf numFmtId="165" fontId="41" fillId="34" borderId="0" xfId="0" applyNumberFormat="1" applyFont="1" applyFill="1" applyAlignment="1">
      <alignment wrapText="1"/>
    </xf>
    <xf numFmtId="0" fontId="17" fillId="34" borderId="0" xfId="0" applyFont="1" applyFill="1" applyAlignment="1">
      <alignment horizontal="left" vertical="center"/>
    </xf>
    <xf numFmtId="0" fontId="47" fillId="34" borderId="0" xfId="0" applyFont="1" applyFill="1" applyAlignment="1">
      <alignment vertical="center" wrapText="1"/>
    </xf>
    <xf numFmtId="0" fontId="42" fillId="34" borderId="0" xfId="0" applyFont="1" applyFill="1" applyAlignment="1">
      <alignment vertical="center" wrapText="1"/>
    </xf>
    <xf numFmtId="165" fontId="41" fillId="34" borderId="0" xfId="0" applyNumberFormat="1" applyFont="1" applyFill="1" applyAlignment="1">
      <alignment vertical="center" wrapText="1"/>
    </xf>
    <xf numFmtId="0" fontId="2" fillId="34" borderId="0" xfId="0" applyNumberFormat="1" applyFont="1" applyFill="1" applyAlignment="1">
      <alignment wrapText="1"/>
    </xf>
    <xf numFmtId="0" fontId="41" fillId="34" borderId="0" xfId="0" applyFont="1" applyFill="1" applyAlignment="1">
      <alignment wrapText="1"/>
    </xf>
    <xf numFmtId="0" fontId="46" fillId="34" borderId="3" xfId="0" applyFont="1" applyFill="1" applyBorder="1"/>
    <xf numFmtId="0" fontId="43" fillId="34" borderId="3" xfId="0" applyFont="1" applyFill="1" applyBorder="1" applyAlignment="1">
      <alignment horizontal="right"/>
    </xf>
    <xf numFmtId="0" fontId="50" fillId="34" borderId="0" xfId="0" applyFont="1" applyFill="1"/>
    <xf numFmtId="0" fontId="2" fillId="34" borderId="0" xfId="0" applyFont="1" applyFill="1" applyAlignment="1">
      <alignment horizontal="left" vertical="center" wrapText="1"/>
    </xf>
    <xf numFmtId="0" fontId="17" fillId="34" borderId="0" xfId="0" applyFont="1" applyFill="1" applyAlignment="1">
      <alignment vertical="top" wrapText="1"/>
    </xf>
    <xf numFmtId="0" fontId="2" fillId="34" borderId="0" xfId="0" applyFont="1" applyFill="1" applyAlignment="1">
      <alignment vertical="top" wrapText="1"/>
    </xf>
    <xf numFmtId="165" fontId="47" fillId="34" borderId="0" xfId="0" applyNumberFormat="1" applyFont="1" applyFill="1" applyAlignment="1">
      <alignment vertical="center" wrapText="1"/>
    </xf>
    <xf numFmtId="0" fontId="47" fillId="0" borderId="0" xfId="0" applyFont="1"/>
    <xf numFmtId="0" fontId="41" fillId="34" borderId="0" xfId="0" applyFont="1" applyFill="1" applyAlignment="1">
      <alignment wrapText="1"/>
    </xf>
    <xf numFmtId="0" fontId="44" fillId="34" borderId="0" xfId="0" applyFont="1" applyFill="1" applyAlignment="1">
      <alignment wrapText="1"/>
    </xf>
    <xf numFmtId="166" fontId="41" fillId="0" borderId="0" xfId="0" applyNumberFormat="1" applyFont="1"/>
    <xf numFmtId="165" fontId="17" fillId="34" borderId="0" xfId="0" applyNumberFormat="1" applyFont="1" applyFill="1" applyBorder="1" applyAlignment="1"/>
    <xf numFmtId="165" fontId="44" fillId="34" borderId="0" xfId="0" applyNumberFormat="1" applyFont="1" applyFill="1" applyBorder="1" applyAlignment="1">
      <alignment wrapText="1"/>
    </xf>
    <xf numFmtId="165" fontId="2" fillId="34" borderId="0" xfId="0" applyNumberFormat="1" applyFont="1" applyFill="1"/>
    <xf numFmtId="0" fontId="46" fillId="35" borderId="5" xfId="0" applyFont="1" applyFill="1" applyBorder="1" applyAlignment="1">
      <alignment vertical="center" wrapText="1"/>
    </xf>
    <xf numFmtId="0" fontId="49" fillId="0" borderId="0" xfId="0" applyFont="1" applyAlignment="1">
      <alignment wrapText="1"/>
    </xf>
    <xf numFmtId="0" fontId="0" fillId="0" borderId="0" xfId="0" applyAlignment="1">
      <alignment wrapText="1"/>
    </xf>
    <xf numFmtId="0" fontId="2" fillId="0" borderId="4" xfId="0" applyFont="1" applyBorder="1" applyAlignment="1">
      <alignment wrapText="1"/>
    </xf>
    <xf numFmtId="0" fontId="0" fillId="0" borderId="4" xfId="0" applyBorder="1" applyAlignment="1">
      <alignment wrapText="1"/>
    </xf>
    <xf numFmtId="0" fontId="44" fillId="34" borderId="3" xfId="0" applyFont="1" applyFill="1" applyBorder="1" applyAlignment="1">
      <alignment wrapText="1"/>
    </xf>
    <xf numFmtId="0" fontId="41" fillId="34" borderId="3" xfId="0" applyFont="1" applyFill="1" applyBorder="1" applyAlignment="1">
      <alignment wrapText="1"/>
    </xf>
    <xf numFmtId="0" fontId="41" fillId="0" borderId="3" xfId="0" applyFont="1" applyBorder="1" applyAlignment="1">
      <alignment wrapText="1"/>
    </xf>
    <xf numFmtId="0" fontId="48" fillId="35" borderId="5" xfId="0" applyFont="1" applyFill="1" applyBorder="1" applyAlignment="1">
      <alignment vertical="center" wrapText="1"/>
    </xf>
    <xf numFmtId="0" fontId="41" fillId="0" borderId="5" xfId="0" applyFont="1" applyBorder="1" applyAlignment="1">
      <alignment wrapText="1"/>
    </xf>
    <xf numFmtId="0" fontId="41" fillId="34" borderId="0" xfId="0" applyFont="1" applyFill="1" applyBorder="1" applyAlignment="1">
      <alignment horizontal="left" wrapText="1"/>
    </xf>
    <xf numFmtId="0" fontId="41" fillId="0" borderId="0" xfId="0" applyFont="1" applyAlignment="1">
      <alignment wrapText="1"/>
    </xf>
    <xf numFmtId="0" fontId="0" fillId="0" borderId="3" xfId="0" applyBorder="1" applyAlignment="1">
      <alignment wrapText="1"/>
    </xf>
    <xf numFmtId="0" fontId="0" fillId="0" borderId="5" xfId="0" applyBorder="1" applyAlignment="1">
      <alignment wrapText="1"/>
    </xf>
    <xf numFmtId="0" fontId="41" fillId="34" borderId="0" xfId="0" applyNumberFormat="1" applyFont="1" applyFill="1" applyBorder="1" applyAlignment="1">
      <alignment wrapText="1"/>
    </xf>
    <xf numFmtId="0" fontId="41" fillId="34" borderId="0" xfId="0" applyNumberFormat="1" applyFont="1" applyFill="1" applyAlignment="1">
      <alignment wrapText="1"/>
    </xf>
    <xf numFmtId="0" fontId="41" fillId="34" borderId="0" xfId="0" applyFont="1" applyFill="1" applyBorder="1" applyAlignment="1">
      <alignment horizontal="left" vertical="top" wrapText="1"/>
    </xf>
    <xf numFmtId="0" fontId="45" fillId="34" borderId="0" xfId="0" applyFont="1" applyFill="1" applyAlignment="1">
      <alignment wrapText="1"/>
    </xf>
    <xf numFmtId="0" fontId="41" fillId="34" borderId="0" xfId="0" applyFont="1" applyFill="1" applyAlignment="1">
      <alignment wrapText="1"/>
    </xf>
  </cellXfs>
  <cellStyles count="145">
    <cellStyle name="20% - Accent1" xfId="1" builtinId="30" customBuiltin="1"/>
    <cellStyle name="20% - Accent2" xfId="2" builtinId="34" customBuiltin="1"/>
    <cellStyle name="20% - Accent3" xfId="3" builtinId="38" customBuiltin="1"/>
    <cellStyle name="20% - Accent4" xfId="4" builtinId="42" customBuiltin="1"/>
    <cellStyle name="20% - Accent4 2" xfId="5" xr:uid="{00000000-0005-0000-0000-000004000000}"/>
    <cellStyle name="20% - Accent4 2 2" xfId="6" xr:uid="{00000000-0005-0000-0000-000005000000}"/>
    <cellStyle name="20% - Accent4 3" xfId="7" xr:uid="{00000000-0005-0000-0000-000006000000}"/>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erekening" xfId="28" builtinId="22" customBuiltin="1"/>
    <cellStyle name="COMMA" xfId="29" xr:uid="{00000000-0005-0000-0000-00001C000000}"/>
    <cellStyle name="COMMA 2" xfId="30" xr:uid="{00000000-0005-0000-0000-00001D000000}"/>
    <cellStyle name="COMMA 2 2" xfId="31" xr:uid="{00000000-0005-0000-0000-00001E000000}"/>
    <cellStyle name="Controlecel" xfId="32" builtinId="23" customBuiltin="1"/>
    <cellStyle name="CURRENCY" xfId="33" xr:uid="{00000000-0005-0000-0000-000020000000}"/>
    <cellStyle name="CURRENCY 2" xfId="34" xr:uid="{00000000-0005-0000-0000-000021000000}"/>
    <cellStyle name="CURRENCY 2 2" xfId="35" xr:uid="{00000000-0005-0000-0000-000022000000}"/>
    <cellStyle name="DATE" xfId="36" xr:uid="{00000000-0005-0000-0000-000023000000}"/>
    <cellStyle name="DATE 2" xfId="37" xr:uid="{00000000-0005-0000-0000-000024000000}"/>
    <cellStyle name="DATE 2 2" xfId="38" xr:uid="{00000000-0005-0000-0000-000025000000}"/>
    <cellStyle name="Datum" xfId="39" xr:uid="{00000000-0005-0000-0000-000026000000}"/>
    <cellStyle name="Datum 2" xfId="40" xr:uid="{00000000-0005-0000-0000-000027000000}"/>
    <cellStyle name="Datum 2 2" xfId="41" xr:uid="{00000000-0005-0000-0000-000028000000}"/>
    <cellStyle name="Euro" xfId="42" xr:uid="{00000000-0005-0000-0000-000029000000}"/>
    <cellStyle name="Euro 2" xfId="43" xr:uid="{00000000-0005-0000-0000-00002A000000}"/>
    <cellStyle name="Euro 2 2" xfId="44" xr:uid="{00000000-0005-0000-0000-00002B000000}"/>
    <cellStyle name="FIXED" xfId="45" xr:uid="{00000000-0005-0000-0000-00002C000000}"/>
    <cellStyle name="FIXED 2" xfId="46" xr:uid="{00000000-0005-0000-0000-00002D000000}"/>
    <cellStyle name="FIXED 2 2" xfId="47" xr:uid="{00000000-0005-0000-0000-00002E000000}"/>
    <cellStyle name="Gekoppelde cel" xfId="48" builtinId="24" customBuiltin="1"/>
    <cellStyle name="Goed" xfId="49" builtinId="26" customBuiltin="1"/>
    <cellStyle name="HEADING1" xfId="50" xr:uid="{00000000-0005-0000-0000-000031000000}"/>
    <cellStyle name="HEADING1 2" xfId="51" xr:uid="{00000000-0005-0000-0000-000032000000}"/>
    <cellStyle name="HEADING1 2 2" xfId="52" xr:uid="{00000000-0005-0000-0000-000033000000}"/>
    <cellStyle name="HEADING2" xfId="53" xr:uid="{00000000-0005-0000-0000-000034000000}"/>
    <cellStyle name="HEADING2 2" xfId="54" xr:uid="{00000000-0005-0000-0000-000035000000}"/>
    <cellStyle name="HEADING2 2 2" xfId="55" xr:uid="{00000000-0005-0000-0000-000036000000}"/>
    <cellStyle name="Hyperlink 2" xfId="56" xr:uid="{00000000-0005-0000-0000-000037000000}"/>
    <cellStyle name="Invoer" xfId="57" builtinId="20" customBuiltin="1"/>
    <cellStyle name="Komma" xfId="58" builtinId="3"/>
    <cellStyle name="Komma 2" xfId="59" xr:uid="{00000000-0005-0000-0000-00003A000000}"/>
    <cellStyle name="Komma 2 2" xfId="60" xr:uid="{00000000-0005-0000-0000-00003B000000}"/>
    <cellStyle name="Komma 3" xfId="61" xr:uid="{00000000-0005-0000-0000-00003C000000}"/>
    <cellStyle name="Komma 4" xfId="62" xr:uid="{00000000-0005-0000-0000-00003D000000}"/>
    <cellStyle name="Komma 5" xfId="63" xr:uid="{00000000-0005-0000-0000-00003E000000}"/>
    <cellStyle name="Komma0" xfId="64" xr:uid="{00000000-0005-0000-0000-00003F000000}"/>
    <cellStyle name="Komma0 2" xfId="65" xr:uid="{00000000-0005-0000-0000-000040000000}"/>
    <cellStyle name="Komma0 2 2" xfId="66" xr:uid="{00000000-0005-0000-0000-000041000000}"/>
    <cellStyle name="Kop 1" xfId="67" builtinId="16" customBuiltin="1"/>
    <cellStyle name="Kop 2" xfId="68" builtinId="17" customBuiltin="1"/>
    <cellStyle name="Kop 3" xfId="69" builtinId="18" customBuiltin="1"/>
    <cellStyle name="Kop 4" xfId="70" builtinId="19" customBuiltin="1"/>
    <cellStyle name="Koptekst 1" xfId="71" xr:uid="{00000000-0005-0000-0000-000046000000}"/>
    <cellStyle name="Koptekst 1 2" xfId="72" xr:uid="{00000000-0005-0000-0000-000047000000}"/>
    <cellStyle name="Koptekst 1 2 2" xfId="73" xr:uid="{00000000-0005-0000-0000-000048000000}"/>
    <cellStyle name="Koptekst 2" xfId="74" xr:uid="{00000000-0005-0000-0000-000049000000}"/>
    <cellStyle name="Koptekst 2 2" xfId="75" xr:uid="{00000000-0005-0000-0000-00004A000000}"/>
    <cellStyle name="Koptekst 2 2 2" xfId="76" xr:uid="{00000000-0005-0000-0000-00004B000000}"/>
    <cellStyle name="Neutraal" xfId="77" builtinId="28" customBuiltin="1"/>
    <cellStyle name="NORMAL" xfId="78" xr:uid="{00000000-0005-0000-0000-00004D000000}"/>
    <cellStyle name="Normal 13" xfId="79" xr:uid="{00000000-0005-0000-0000-00004E000000}"/>
    <cellStyle name="Normal 2" xfId="80" xr:uid="{00000000-0005-0000-0000-00004F000000}"/>
    <cellStyle name="Normal 2 2" xfId="81" xr:uid="{00000000-0005-0000-0000-000050000000}"/>
    <cellStyle name="NORMAL 3" xfId="82" xr:uid="{00000000-0005-0000-0000-000051000000}"/>
    <cellStyle name="NORMAL 3 2" xfId="83" xr:uid="{00000000-0005-0000-0000-000052000000}"/>
    <cellStyle name="Normal_Sheet1_1" xfId="84" xr:uid="{00000000-0005-0000-0000-000053000000}"/>
    <cellStyle name="Notitie" xfId="85" builtinId="10" customBuiltin="1"/>
    <cellStyle name="Ongeldig" xfId="86" builtinId="27" customBuiltin="1"/>
    <cellStyle name="PERCENT" xfId="87" xr:uid="{00000000-0005-0000-0000-000056000000}"/>
    <cellStyle name="PERCENT 2" xfId="88" xr:uid="{00000000-0005-0000-0000-000057000000}"/>
    <cellStyle name="PERCENT 2 2" xfId="89" xr:uid="{00000000-0005-0000-0000-000058000000}"/>
    <cellStyle name="Procent 2" xfId="90" xr:uid="{00000000-0005-0000-0000-000059000000}"/>
    <cellStyle name="Procent 2 2" xfId="91" xr:uid="{00000000-0005-0000-0000-00005A000000}"/>
    <cellStyle name="Procent 3" xfId="92" xr:uid="{00000000-0005-0000-0000-00005B000000}"/>
    <cellStyle name="Procent 3 2" xfId="93" xr:uid="{00000000-0005-0000-0000-00005C000000}"/>
    <cellStyle name="Procent 4" xfId="94" xr:uid="{00000000-0005-0000-0000-00005D000000}"/>
    <cellStyle name="Procent 5" xfId="95" xr:uid="{00000000-0005-0000-0000-00005E000000}"/>
    <cellStyle name="Standaard" xfId="0" builtinId="0"/>
    <cellStyle name="Standaard 2" xfId="96" xr:uid="{00000000-0005-0000-0000-000060000000}"/>
    <cellStyle name="Standaard 2 2" xfId="97" xr:uid="{00000000-0005-0000-0000-000061000000}"/>
    <cellStyle name="Standaard 2 2 2" xfId="98" xr:uid="{00000000-0005-0000-0000-000062000000}"/>
    <cellStyle name="Standaard 2 3" xfId="99" xr:uid="{00000000-0005-0000-0000-000063000000}"/>
    <cellStyle name="Standaard 2 4" xfId="100" xr:uid="{00000000-0005-0000-0000-000064000000}"/>
    <cellStyle name="Standaard 2 4 2" xfId="101" xr:uid="{00000000-0005-0000-0000-000065000000}"/>
    <cellStyle name="Standaard 2 5" xfId="102" xr:uid="{00000000-0005-0000-0000-000066000000}"/>
    <cellStyle name="Standaard 2 6" xfId="103" xr:uid="{00000000-0005-0000-0000-000067000000}"/>
    <cellStyle name="Standaard 2 6 2" xfId="104" xr:uid="{00000000-0005-0000-0000-000068000000}"/>
    <cellStyle name="Standaard 2_Blad13" xfId="105" xr:uid="{00000000-0005-0000-0000-000069000000}"/>
    <cellStyle name="Standaard 3" xfId="106" xr:uid="{00000000-0005-0000-0000-00006A000000}"/>
    <cellStyle name="Standaard 3 2" xfId="107" xr:uid="{00000000-0005-0000-0000-00006B000000}"/>
    <cellStyle name="Standaard 4" xfId="108" xr:uid="{00000000-0005-0000-0000-00006C000000}"/>
    <cellStyle name="Standaard 4 2" xfId="109" xr:uid="{00000000-0005-0000-0000-00006D000000}"/>
    <cellStyle name="Standaard 4 2 2" xfId="110" xr:uid="{00000000-0005-0000-0000-00006E000000}"/>
    <cellStyle name="Standaard 4 2 2 2" xfId="111" xr:uid="{00000000-0005-0000-0000-00006F000000}"/>
    <cellStyle name="Standaard 4 2 3" xfId="112" xr:uid="{00000000-0005-0000-0000-000070000000}"/>
    <cellStyle name="Standaard 4 3" xfId="113" xr:uid="{00000000-0005-0000-0000-000071000000}"/>
    <cellStyle name="Standaard 4 3 2" xfId="114" xr:uid="{00000000-0005-0000-0000-000072000000}"/>
    <cellStyle name="Standaard 4 4" xfId="115" xr:uid="{00000000-0005-0000-0000-000073000000}"/>
    <cellStyle name="Standaard 5" xfId="116" xr:uid="{00000000-0005-0000-0000-000074000000}"/>
    <cellStyle name="Standaard 5 2" xfId="117" xr:uid="{00000000-0005-0000-0000-000075000000}"/>
    <cellStyle name="Standaard 6" xfId="118" xr:uid="{00000000-0005-0000-0000-000076000000}"/>
    <cellStyle name="Standaard 6 2" xfId="119" xr:uid="{00000000-0005-0000-0000-000077000000}"/>
    <cellStyle name="Standaard 6 3" xfId="120" xr:uid="{00000000-0005-0000-0000-000078000000}"/>
    <cellStyle name="Standaard 7" xfId="121" xr:uid="{00000000-0005-0000-0000-000079000000}"/>
    <cellStyle name="Standaard 7 2" xfId="122" xr:uid="{00000000-0005-0000-0000-00007A000000}"/>
    <cellStyle name="Standaard 7 2 2" xfId="123" xr:uid="{00000000-0005-0000-0000-00007B000000}"/>
    <cellStyle name="Standaard 7 3" xfId="124" xr:uid="{00000000-0005-0000-0000-00007C000000}"/>
    <cellStyle name="Standaard 8" xfId="125" xr:uid="{00000000-0005-0000-0000-00007D000000}"/>
    <cellStyle name="Titel" xfId="126" builtinId="15" customBuiltin="1"/>
    <cellStyle name="Totaal" xfId="127" builtinId="25" customBuiltin="1"/>
    <cellStyle name="Totaal 2" xfId="128" xr:uid="{00000000-0005-0000-0000-000081000000}"/>
    <cellStyle name="Totaal 2 2" xfId="129" xr:uid="{00000000-0005-0000-0000-000082000000}"/>
    <cellStyle name="Totaal 3" xfId="130" xr:uid="{00000000-0005-0000-0000-000083000000}"/>
    <cellStyle name="Totaal 4" xfId="131" xr:uid="{00000000-0005-0000-0000-000084000000}"/>
    <cellStyle name="Totaal 5" xfId="132" xr:uid="{00000000-0005-0000-0000-000085000000}"/>
    <cellStyle name="TOTAL" xfId="133" xr:uid="{00000000-0005-0000-0000-000086000000}"/>
    <cellStyle name="TOTAL 2" xfId="134" xr:uid="{00000000-0005-0000-0000-000087000000}"/>
    <cellStyle name="TOTAL 2 2" xfId="135" xr:uid="{00000000-0005-0000-0000-000088000000}"/>
    <cellStyle name="Uitvoer" xfId="136" builtinId="21" customBuiltin="1"/>
    <cellStyle name="Valuta0" xfId="137" xr:uid="{00000000-0005-0000-0000-00008A000000}"/>
    <cellStyle name="Valuta0 2" xfId="138" xr:uid="{00000000-0005-0000-0000-00008B000000}"/>
    <cellStyle name="Valuta0 2 2" xfId="139" xr:uid="{00000000-0005-0000-0000-00008C000000}"/>
    <cellStyle name="Vast" xfId="140" xr:uid="{00000000-0005-0000-0000-00008D000000}"/>
    <cellStyle name="Vast 2" xfId="141" xr:uid="{00000000-0005-0000-0000-00008E000000}"/>
    <cellStyle name="Vast 2 2" xfId="142" xr:uid="{00000000-0005-0000-0000-00008F000000}"/>
    <cellStyle name="Verklarende tekst" xfId="143" builtinId="53" customBuiltin="1"/>
    <cellStyle name="Waarschuwingstekst" xfId="1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cyclus%202023/Voorbereiding/Financieel%20beeld%20zorg/FBZ%20ontwerpbegroting%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 zorguitgaven"/>
      <sheetName val="Factsheet OW 2022"/>
      <sheetName val="VD"/>
      <sheetName val="Stand SAO"/>
      <sheetName val="Onderschrijdingen UPZ"/>
      <sheetName val="Blad4"/>
      <sheetName val="indicatoren"/>
      <sheetName val="Opendata Financien"/>
      <sheetName val="Blad2"/>
      <sheetName val="Blad3"/>
      <sheetName val="Blad1"/>
      <sheetName val="Blad6"/>
      <sheetName val="Blad5"/>
      <sheetName val="Brede definitie zorguitgaven"/>
      <sheetName val="mjnj"/>
      <sheetName val="Figuur 1"/>
      <sheetName val="Tabel 1A"/>
      <sheetName val="Tabel 1B"/>
      <sheetName val="Tabel 1"/>
      <sheetName val="Figuur 2"/>
      <sheetName val="Tabel 2"/>
      <sheetName val="Tabel 3A"/>
      <sheetName val="Tabel 3"/>
      <sheetName val="Tabel 4"/>
      <sheetName val="Tabel 5"/>
      <sheetName val="Tabel 5A"/>
      <sheetName val="Tabel 6"/>
      <sheetName val="Figuur 3"/>
      <sheetName val="Tabel 7A"/>
      <sheetName val="Tabel 7"/>
      <sheetName val="Tabel 8"/>
      <sheetName val="Tabel 9"/>
      <sheetName val="Figuur 4"/>
      <sheetName val="Tabel 10"/>
      <sheetName val="Tabel 10A"/>
      <sheetName val="Tabel 10B"/>
      <sheetName val="Tabel 11"/>
      <sheetName val="Figuur 5"/>
      <sheetName val="Tabel 11A"/>
      <sheetName val="Tabel 12"/>
      <sheetName val="Tabel 13"/>
      <sheetName val="Figuur 6"/>
      <sheetName val="Tabel 14"/>
      <sheetName val="Figuur 7"/>
      <sheetName val="Figuur 8"/>
      <sheetName val="Figuur 9"/>
      <sheetName val="Tabel 15"/>
      <sheetName val="Tabel 16"/>
      <sheetName val="Tabel 17"/>
      <sheetName val="Tabel 18"/>
      <sheetName val="Tabel 19"/>
      <sheetName val="Tabel 20"/>
      <sheetName val="Tabel 21"/>
      <sheetName val="Figuur 10"/>
      <sheetName val="Tabel 22"/>
    </sheetNames>
    <sheetDataSet>
      <sheetData sheetId="0"/>
      <sheetData sheetId="1"/>
      <sheetData sheetId="2"/>
      <sheetData sheetId="3">
        <row r="1">
          <cell r="B1" t="str">
            <v>SAO</v>
          </cell>
          <cell r="C1" t="str">
            <v>SAO lange omsch.</v>
          </cell>
          <cell r="D1">
            <v>2018</v>
          </cell>
          <cell r="E1">
            <v>2019</v>
          </cell>
          <cell r="F1">
            <v>2020</v>
          </cell>
          <cell r="G1">
            <v>2021</v>
          </cell>
          <cell r="H1">
            <v>2022</v>
          </cell>
          <cell r="I1">
            <v>2023</v>
          </cell>
          <cell r="J1">
            <v>2024</v>
          </cell>
          <cell r="K1">
            <v>2025</v>
          </cell>
          <cell r="L1">
            <v>2026</v>
          </cell>
          <cell r="M1">
            <v>2027</v>
          </cell>
        </row>
        <row r="2">
          <cell r="B2" t="str">
            <v>1.01.20.01</v>
          </cell>
          <cell r="C2" t="str">
            <v>Subsidies</v>
          </cell>
          <cell r="D2">
            <v>0</v>
          </cell>
          <cell r="E2">
            <v>0</v>
          </cell>
          <cell r="F2">
            <v>0</v>
          </cell>
          <cell r="G2">
            <v>17473</v>
          </cell>
          <cell r="H2">
            <v>16257</v>
          </cell>
          <cell r="I2">
            <v>425</v>
          </cell>
          <cell r="J2">
            <v>425</v>
          </cell>
          <cell r="K2">
            <v>425</v>
          </cell>
          <cell r="L2">
            <v>425</v>
          </cell>
          <cell r="M2">
            <v>425</v>
          </cell>
        </row>
        <row r="3">
          <cell r="B3" t="str">
            <v>1.01.40.01</v>
          </cell>
          <cell r="C3" t="str">
            <v>Subsidies</v>
          </cell>
          <cell r="D3">
            <v>0</v>
          </cell>
          <cell r="E3">
            <v>0</v>
          </cell>
          <cell r="F3">
            <v>0</v>
          </cell>
          <cell r="G3">
            <v>17797</v>
          </cell>
          <cell r="H3">
            <v>18457</v>
          </cell>
          <cell r="I3">
            <v>18570</v>
          </cell>
          <cell r="J3">
            <v>18572</v>
          </cell>
          <cell r="K3">
            <v>18576</v>
          </cell>
          <cell r="L3">
            <v>18576</v>
          </cell>
          <cell r="M3">
            <v>18576</v>
          </cell>
        </row>
        <row r="4">
          <cell r="B4" t="str">
            <v>1.02.34.01</v>
          </cell>
          <cell r="C4" t="str">
            <v>Subsidies</v>
          </cell>
          <cell r="D4">
            <v>0</v>
          </cell>
          <cell r="E4">
            <v>0</v>
          </cell>
          <cell r="F4">
            <v>0</v>
          </cell>
          <cell r="G4">
            <v>35753</v>
          </cell>
          <cell r="H4">
            <v>29187</v>
          </cell>
          <cell r="I4">
            <v>13391</v>
          </cell>
          <cell r="J4">
            <v>0</v>
          </cell>
          <cell r="K4">
            <v>0</v>
          </cell>
          <cell r="L4">
            <v>0</v>
          </cell>
          <cell r="M4">
            <v>0</v>
          </cell>
        </row>
        <row r="5">
          <cell r="B5" t="str">
            <v>1.03.21.01</v>
          </cell>
          <cell r="C5" t="str">
            <v>Subsidies</v>
          </cell>
          <cell r="D5">
            <v>0</v>
          </cell>
          <cell r="E5">
            <v>0</v>
          </cell>
          <cell r="F5">
            <v>0</v>
          </cell>
          <cell r="G5">
            <v>0</v>
          </cell>
          <cell r="H5">
            <v>0</v>
          </cell>
          <cell r="I5">
            <v>0</v>
          </cell>
          <cell r="J5">
            <v>0</v>
          </cell>
          <cell r="K5">
            <v>0</v>
          </cell>
          <cell r="L5">
            <v>0</v>
          </cell>
          <cell r="M5">
            <v>0</v>
          </cell>
        </row>
        <row r="6">
          <cell r="B6" t="str">
            <v>1.03.21.04</v>
          </cell>
          <cell r="C6" t="str">
            <v>Bekostiging</v>
          </cell>
          <cell r="D6">
            <v>0</v>
          </cell>
          <cell r="E6">
            <v>0</v>
          </cell>
          <cell r="F6">
            <v>0</v>
          </cell>
          <cell r="G6">
            <v>29343</v>
          </cell>
          <cell r="H6">
            <v>0</v>
          </cell>
          <cell r="I6">
            <v>0</v>
          </cell>
          <cell r="J6">
            <v>0</v>
          </cell>
          <cell r="K6">
            <v>0</v>
          </cell>
          <cell r="L6">
            <v>0</v>
          </cell>
          <cell r="M6">
            <v>0</v>
          </cell>
        </row>
        <row r="7">
          <cell r="B7" t="str">
            <v>1.04.20.01</v>
          </cell>
          <cell r="C7" t="str">
            <v>Subsidies</v>
          </cell>
          <cell r="D7">
            <v>0</v>
          </cell>
          <cell r="E7">
            <v>0</v>
          </cell>
          <cell r="F7">
            <v>0</v>
          </cell>
          <cell r="G7">
            <v>253574</v>
          </cell>
          <cell r="H7">
            <v>370088</v>
          </cell>
          <cell r="I7">
            <v>266433</v>
          </cell>
          <cell r="J7">
            <v>266164</v>
          </cell>
          <cell r="K7">
            <v>266077</v>
          </cell>
          <cell r="L7">
            <v>266079</v>
          </cell>
          <cell r="M7">
            <v>266080</v>
          </cell>
        </row>
        <row r="8">
          <cell r="B8" t="str">
            <v>1.04.20.06</v>
          </cell>
          <cell r="C8" t="str">
            <v>Opdrachten</v>
          </cell>
          <cell r="D8">
            <v>0</v>
          </cell>
          <cell r="E8">
            <v>0</v>
          </cell>
          <cell r="F8">
            <v>0</v>
          </cell>
          <cell r="G8">
            <v>0</v>
          </cell>
          <cell r="H8">
            <v>361</v>
          </cell>
          <cell r="I8">
            <v>363</v>
          </cell>
          <cell r="J8">
            <v>363</v>
          </cell>
          <cell r="K8">
            <v>362</v>
          </cell>
          <cell r="L8">
            <v>362</v>
          </cell>
          <cell r="M8">
            <v>362</v>
          </cell>
        </row>
        <row r="9">
          <cell r="B9" t="str">
            <v>1.04.50.01</v>
          </cell>
          <cell r="C9" t="str">
            <v>Subsidies</v>
          </cell>
          <cell r="D9">
            <v>0</v>
          </cell>
          <cell r="E9">
            <v>0</v>
          </cell>
          <cell r="F9">
            <v>0</v>
          </cell>
          <cell r="G9">
            <v>3182</v>
          </cell>
          <cell r="H9">
            <v>4640</v>
          </cell>
          <cell r="I9">
            <v>4641</v>
          </cell>
          <cell r="J9">
            <v>4642</v>
          </cell>
          <cell r="K9">
            <v>2999</v>
          </cell>
          <cell r="L9">
            <v>2999</v>
          </cell>
          <cell r="M9">
            <v>2999</v>
          </cell>
        </row>
        <row r="10">
          <cell r="B10" t="str">
            <v>1.04.50.04</v>
          </cell>
          <cell r="C10" t="str">
            <v>Bekostiging</v>
          </cell>
          <cell r="D10">
            <v>0</v>
          </cell>
          <cell r="E10">
            <v>0</v>
          </cell>
          <cell r="F10">
            <v>0</v>
          </cell>
          <cell r="G10">
            <v>130044</v>
          </cell>
          <cell r="H10">
            <v>0</v>
          </cell>
          <cell r="I10">
            <v>0</v>
          </cell>
          <cell r="J10">
            <v>0</v>
          </cell>
          <cell r="K10">
            <v>0</v>
          </cell>
          <cell r="L10">
            <v>0</v>
          </cell>
          <cell r="M10">
            <v>0</v>
          </cell>
        </row>
        <row r="11">
          <cell r="B11" t="str">
            <v>1.04.50.06</v>
          </cell>
          <cell r="C11" t="str">
            <v>Opdrachten</v>
          </cell>
          <cell r="D11">
            <v>0</v>
          </cell>
          <cell r="E11">
            <v>0</v>
          </cell>
          <cell r="F11">
            <v>0</v>
          </cell>
          <cell r="G11">
            <v>0</v>
          </cell>
          <cell r="H11">
            <v>122860</v>
          </cell>
          <cell r="I11">
            <v>129245</v>
          </cell>
          <cell r="J11">
            <v>133885</v>
          </cell>
          <cell r="K11">
            <v>138867</v>
          </cell>
          <cell r="L11">
            <v>141944</v>
          </cell>
          <cell r="M11">
            <v>145084</v>
          </cell>
        </row>
        <row r="12">
          <cell r="B12" t="str">
            <v>1.04.50.09</v>
          </cell>
          <cell r="C12" t="str">
            <v>Bijdragen aan medeoverheden</v>
          </cell>
          <cell r="D12">
            <v>0</v>
          </cell>
          <cell r="E12">
            <v>0</v>
          </cell>
          <cell r="F12">
            <v>0</v>
          </cell>
          <cell r="G12">
            <v>4855</v>
          </cell>
          <cell r="H12">
            <v>4039</v>
          </cell>
          <cell r="I12">
            <v>3919</v>
          </cell>
          <cell r="J12">
            <v>3919</v>
          </cell>
          <cell r="K12">
            <v>3918</v>
          </cell>
          <cell r="L12">
            <v>3904</v>
          </cell>
          <cell r="M12">
            <v>3917</v>
          </cell>
        </row>
        <row r="13">
          <cell r="B13" t="str">
            <v>1.10.30.21</v>
          </cell>
          <cell r="C13" t="str">
            <v>Personeel</v>
          </cell>
          <cell r="D13">
            <v>0</v>
          </cell>
          <cell r="E13">
            <v>0</v>
          </cell>
          <cell r="F13">
            <v>0</v>
          </cell>
          <cell r="G13">
            <v>0</v>
          </cell>
          <cell r="H13">
            <v>190</v>
          </cell>
          <cell r="I13">
            <v>190</v>
          </cell>
          <cell r="J13">
            <v>190</v>
          </cell>
          <cell r="K13">
            <v>190</v>
          </cell>
          <cell r="L13">
            <v>190</v>
          </cell>
          <cell r="M13">
            <v>190</v>
          </cell>
        </row>
        <row r="14">
          <cell r="B14" t="str">
            <v>1.11.04.99</v>
          </cell>
          <cell r="C14" t="str">
            <v>Nog te verdelen</v>
          </cell>
          <cell r="D14">
            <v>0</v>
          </cell>
          <cell r="E14">
            <v>0</v>
          </cell>
          <cell r="F14">
            <v>0</v>
          </cell>
          <cell r="G14">
            <v>0</v>
          </cell>
          <cell r="H14">
            <v>0</v>
          </cell>
          <cell r="I14">
            <v>0</v>
          </cell>
          <cell r="J14">
            <v>0</v>
          </cell>
          <cell r="K14">
            <v>0</v>
          </cell>
          <cell r="L14">
            <v>0</v>
          </cell>
          <cell r="M14">
            <v>0</v>
          </cell>
        </row>
        <row r="15">
          <cell r="B15" t="str">
            <v>9.08.99.99</v>
          </cell>
          <cell r="C15" t="str">
            <v>Ontvangsten</v>
          </cell>
          <cell r="D15">
            <v>0</v>
          </cell>
          <cell r="E15">
            <v>0</v>
          </cell>
          <cell r="F15">
            <v>0</v>
          </cell>
          <cell r="G15">
            <v>0</v>
          </cell>
          <cell r="H15">
            <v>0</v>
          </cell>
          <cell r="I15">
            <v>0</v>
          </cell>
          <cell r="J15">
            <v>0</v>
          </cell>
          <cell r="K15">
            <v>0</v>
          </cell>
          <cell r="L15">
            <v>0</v>
          </cell>
          <cell r="M15">
            <v>0</v>
          </cell>
        </row>
        <row r="16">
          <cell r="B16" t="str">
            <v>1.11.01.02</v>
          </cell>
          <cell r="C16" t="str">
            <v>Tweedelijnszorg</v>
          </cell>
          <cell r="D16">
            <v>0</v>
          </cell>
          <cell r="E16">
            <v>0</v>
          </cell>
          <cell r="F16">
            <v>0</v>
          </cell>
          <cell r="G16">
            <v>0</v>
          </cell>
          <cell r="H16">
            <v>0</v>
          </cell>
          <cell r="I16">
            <v>0</v>
          </cell>
          <cell r="J16">
            <v>0</v>
          </cell>
          <cell r="K16">
            <v>0</v>
          </cell>
          <cell r="L16">
            <v>0</v>
          </cell>
          <cell r="M16">
            <v>0</v>
          </cell>
        </row>
        <row r="17">
          <cell r="B17" t="str">
            <v>1.11.01.06</v>
          </cell>
          <cell r="C17" t="str">
            <v>Wijkverpleging</v>
          </cell>
          <cell r="D17">
            <v>0</v>
          </cell>
          <cell r="E17">
            <v>0</v>
          </cell>
          <cell r="F17">
            <v>0</v>
          </cell>
          <cell r="G17">
            <v>0</v>
          </cell>
          <cell r="H17">
            <v>0</v>
          </cell>
          <cell r="I17">
            <v>0</v>
          </cell>
          <cell r="J17">
            <v>0</v>
          </cell>
          <cell r="K17">
            <v>0</v>
          </cell>
          <cell r="L17">
            <v>0</v>
          </cell>
          <cell r="M17">
            <v>0</v>
          </cell>
        </row>
        <row r="18">
          <cell r="B18" t="str">
            <v>1.11.01.07</v>
          </cell>
          <cell r="C18" t="str">
            <v>Geneeskundige geestelijke gezondheidszorg</v>
          </cell>
          <cell r="D18">
            <v>0</v>
          </cell>
          <cell r="E18">
            <v>0</v>
          </cell>
          <cell r="F18">
            <v>0</v>
          </cell>
          <cell r="G18">
            <v>0</v>
          </cell>
          <cell r="H18">
            <v>0</v>
          </cell>
          <cell r="I18">
            <v>0</v>
          </cell>
          <cell r="J18">
            <v>0</v>
          </cell>
          <cell r="K18">
            <v>0</v>
          </cell>
          <cell r="L18">
            <v>0</v>
          </cell>
          <cell r="M18">
            <v>0</v>
          </cell>
        </row>
        <row r="19">
          <cell r="B19" t="str">
            <v>1.11.01.08</v>
          </cell>
          <cell r="C19" t="str">
            <v>Beheerskosten</v>
          </cell>
          <cell r="D19">
            <v>0</v>
          </cell>
          <cell r="E19">
            <v>0</v>
          </cell>
          <cell r="F19">
            <v>0</v>
          </cell>
          <cell r="G19">
            <v>0</v>
          </cell>
          <cell r="H19">
            <v>0</v>
          </cell>
          <cell r="I19">
            <v>0</v>
          </cell>
          <cell r="J19">
            <v>0</v>
          </cell>
          <cell r="K19">
            <v>0</v>
          </cell>
          <cell r="L19">
            <v>0</v>
          </cell>
          <cell r="M19">
            <v>0</v>
          </cell>
        </row>
        <row r="20">
          <cell r="B20" t="str">
            <v>1.11.01.09</v>
          </cell>
          <cell r="C20" t="str">
            <v>Multidisciplinaire zorgverlening</v>
          </cell>
          <cell r="D20">
            <v>0</v>
          </cell>
          <cell r="E20">
            <v>0</v>
          </cell>
          <cell r="F20">
            <v>0</v>
          </cell>
          <cell r="G20">
            <v>0</v>
          </cell>
          <cell r="H20">
            <v>0</v>
          </cell>
          <cell r="I20">
            <v>0</v>
          </cell>
          <cell r="J20">
            <v>0</v>
          </cell>
          <cell r="K20">
            <v>0</v>
          </cell>
          <cell r="L20">
            <v>0</v>
          </cell>
          <cell r="M20">
            <v>0</v>
          </cell>
        </row>
        <row r="21">
          <cell r="B21" t="str">
            <v>1.11.01.25</v>
          </cell>
          <cell r="C21" t="str">
            <v>Onverdeelde maatregelen en overige</v>
          </cell>
          <cell r="D21">
            <v>0</v>
          </cell>
          <cell r="E21">
            <v>0</v>
          </cell>
          <cell r="F21">
            <v>0</v>
          </cell>
          <cell r="G21">
            <v>0</v>
          </cell>
          <cell r="H21">
            <v>0</v>
          </cell>
          <cell r="I21">
            <v>0</v>
          </cell>
          <cell r="J21">
            <v>0</v>
          </cell>
          <cell r="K21">
            <v>0</v>
          </cell>
          <cell r="L21">
            <v>0</v>
          </cell>
          <cell r="M21">
            <v>0</v>
          </cell>
        </row>
        <row r="22">
          <cell r="B22" t="str">
            <v>1.11.01.91</v>
          </cell>
          <cell r="C22" t="str">
            <v>Groeiruimte</v>
          </cell>
          <cell r="D22">
            <v>0</v>
          </cell>
          <cell r="E22">
            <v>0</v>
          </cell>
          <cell r="F22">
            <v>0</v>
          </cell>
          <cell r="G22">
            <v>0</v>
          </cell>
          <cell r="H22">
            <v>0</v>
          </cell>
          <cell r="I22">
            <v>0</v>
          </cell>
          <cell r="J22">
            <v>0</v>
          </cell>
          <cell r="K22">
            <v>0</v>
          </cell>
          <cell r="L22">
            <v>0</v>
          </cell>
          <cell r="M22">
            <v>0</v>
          </cell>
        </row>
        <row r="23">
          <cell r="B23" t="str">
            <v>1.11.02.01</v>
          </cell>
          <cell r="C23" t="str">
            <v>Huisartsenzorg</v>
          </cell>
          <cell r="D23">
            <v>2863648</v>
          </cell>
          <cell r="E23">
            <v>3073993</v>
          </cell>
          <cell r="F23">
            <v>3286075</v>
          </cell>
          <cell r="G23">
            <v>3436973</v>
          </cell>
          <cell r="H23">
            <v>3579360</v>
          </cell>
          <cell r="I23">
            <v>3689435</v>
          </cell>
          <cell r="J23">
            <v>3776396</v>
          </cell>
          <cell r="K23">
            <v>3889660</v>
          </cell>
          <cell r="L23">
            <v>4025798</v>
          </cell>
          <cell r="M23">
            <v>4025798</v>
          </cell>
        </row>
        <row r="24">
          <cell r="B24" t="str">
            <v>1.11.02.02</v>
          </cell>
          <cell r="C24" t="str">
            <v>Multidisciplinaire zorgverlening</v>
          </cell>
          <cell r="D24">
            <v>583687</v>
          </cell>
          <cell r="E24">
            <v>604069</v>
          </cell>
          <cell r="F24">
            <v>662442</v>
          </cell>
          <cell r="G24">
            <v>697555</v>
          </cell>
          <cell r="H24">
            <v>714570</v>
          </cell>
          <cell r="I24">
            <v>759163</v>
          </cell>
          <cell r="J24">
            <v>781538</v>
          </cell>
          <cell r="K24">
            <v>812787</v>
          </cell>
          <cell r="L24">
            <v>853426</v>
          </cell>
          <cell r="M24">
            <v>853426</v>
          </cell>
        </row>
        <row r="25">
          <cell r="B25" t="str">
            <v>1.11.02.03</v>
          </cell>
          <cell r="C25" t="str">
            <v>Tandheelkundige zorg</v>
          </cell>
          <cell r="D25">
            <v>751001</v>
          </cell>
          <cell r="E25">
            <v>792047</v>
          </cell>
          <cell r="F25">
            <v>758346</v>
          </cell>
          <cell r="G25">
            <v>815985</v>
          </cell>
          <cell r="H25">
            <v>829127</v>
          </cell>
          <cell r="I25">
            <v>864136</v>
          </cell>
          <cell r="J25">
            <v>864136</v>
          </cell>
          <cell r="K25">
            <v>864136</v>
          </cell>
          <cell r="L25">
            <v>864136</v>
          </cell>
          <cell r="M25">
            <v>864136</v>
          </cell>
        </row>
        <row r="26">
          <cell r="B26" t="str">
            <v>1.11.02.04</v>
          </cell>
          <cell r="C26" t="str">
            <v>Paramedische zorg</v>
          </cell>
          <cell r="D26">
            <v>764542</v>
          </cell>
          <cell r="E26">
            <v>802664</v>
          </cell>
          <cell r="F26">
            <v>818859</v>
          </cell>
          <cell r="G26">
            <v>962712</v>
          </cell>
          <cell r="H26">
            <v>999300</v>
          </cell>
          <cell r="I26">
            <v>1001448</v>
          </cell>
          <cell r="J26">
            <v>961948</v>
          </cell>
          <cell r="K26">
            <v>961948</v>
          </cell>
          <cell r="L26">
            <v>961781</v>
          </cell>
          <cell r="M26">
            <v>963082</v>
          </cell>
        </row>
        <row r="27">
          <cell r="B27" t="str">
            <v>1.11.02.05</v>
          </cell>
          <cell r="C27" t="str">
            <v>Verloskundige zorg</v>
          </cell>
          <cell r="D27">
            <v>247188</v>
          </cell>
          <cell r="E27">
            <v>252464</v>
          </cell>
          <cell r="F27">
            <v>268795</v>
          </cell>
          <cell r="G27">
            <v>280610</v>
          </cell>
          <cell r="H27">
            <v>280440</v>
          </cell>
          <cell r="I27">
            <v>287079</v>
          </cell>
          <cell r="J27">
            <v>287079</v>
          </cell>
          <cell r="K27">
            <v>287079</v>
          </cell>
          <cell r="L27">
            <v>287079</v>
          </cell>
          <cell r="M27">
            <v>287079</v>
          </cell>
        </row>
        <row r="28">
          <cell r="B28" t="str">
            <v>1.11.02.06</v>
          </cell>
          <cell r="C28" t="str">
            <v>Kraamzorg</v>
          </cell>
          <cell r="D28">
            <v>309461</v>
          </cell>
          <cell r="E28">
            <v>328620</v>
          </cell>
          <cell r="F28">
            <v>348806</v>
          </cell>
          <cell r="G28">
            <v>370089</v>
          </cell>
          <cell r="H28">
            <v>350344</v>
          </cell>
          <cell r="I28">
            <v>369464</v>
          </cell>
          <cell r="J28">
            <v>369464</v>
          </cell>
          <cell r="K28">
            <v>369464</v>
          </cell>
          <cell r="L28">
            <v>369464</v>
          </cell>
          <cell r="M28">
            <v>369464</v>
          </cell>
        </row>
        <row r="29">
          <cell r="B29" t="str">
            <v>1.11.02.07</v>
          </cell>
          <cell r="C29" t="str">
            <v>Zorg voor zintuigelijk gehandicapten</v>
          </cell>
          <cell r="D29">
            <v>154537</v>
          </cell>
          <cell r="E29">
            <v>164034</v>
          </cell>
          <cell r="F29">
            <v>178349</v>
          </cell>
          <cell r="G29">
            <v>188355</v>
          </cell>
          <cell r="H29">
            <v>194119</v>
          </cell>
          <cell r="I29">
            <v>198059</v>
          </cell>
          <cell r="J29">
            <v>198059</v>
          </cell>
          <cell r="K29">
            <v>198059</v>
          </cell>
          <cell r="L29">
            <v>198059</v>
          </cell>
          <cell r="M29">
            <v>198059</v>
          </cell>
        </row>
        <row r="30">
          <cell r="B30" t="str">
            <v>1.11.03.01</v>
          </cell>
          <cell r="C30" t="str">
            <v>Medisch-specialistische zorg</v>
          </cell>
          <cell r="D30">
            <v>22738195</v>
          </cell>
          <cell r="E30">
            <v>23597986</v>
          </cell>
          <cell r="F30">
            <v>24651800</v>
          </cell>
          <cell r="G30">
            <v>25859436</v>
          </cell>
          <cell r="H30">
            <v>26369277</v>
          </cell>
          <cell r="I30">
            <v>26200590</v>
          </cell>
          <cell r="J30">
            <v>26467733</v>
          </cell>
          <cell r="K30">
            <v>26577762</v>
          </cell>
          <cell r="L30">
            <v>26578992</v>
          </cell>
          <cell r="M30">
            <v>26578992</v>
          </cell>
        </row>
        <row r="31">
          <cell r="B31" t="str">
            <v>1.11.03.02</v>
          </cell>
          <cell r="C31" t="str">
            <v>Geriatrische revalidatiezorg en eerstelijnsverblij</v>
          </cell>
          <cell r="D31">
            <v>1005822</v>
          </cell>
          <cell r="E31">
            <v>1026006</v>
          </cell>
          <cell r="F31">
            <v>1144392</v>
          </cell>
          <cell r="G31">
            <v>1253996</v>
          </cell>
          <cell r="H31">
            <v>1206340</v>
          </cell>
          <cell r="I31">
            <v>1279005</v>
          </cell>
          <cell r="J31">
            <v>1279543</v>
          </cell>
          <cell r="K31">
            <v>1279543</v>
          </cell>
          <cell r="L31">
            <v>1279543</v>
          </cell>
          <cell r="M31">
            <v>1279543</v>
          </cell>
        </row>
        <row r="32">
          <cell r="B32" t="str">
            <v>1.11.03.03</v>
          </cell>
          <cell r="C32" t="str">
            <v>Beschikbaarheidbijdrage academische zorg</v>
          </cell>
          <cell r="D32">
            <v>742497</v>
          </cell>
          <cell r="E32">
            <v>775674</v>
          </cell>
          <cell r="F32">
            <v>818507</v>
          </cell>
          <cell r="G32">
            <v>847412</v>
          </cell>
          <cell r="H32">
            <v>874056</v>
          </cell>
          <cell r="I32">
            <v>879885</v>
          </cell>
          <cell r="J32">
            <v>879885</v>
          </cell>
          <cell r="K32">
            <v>879885</v>
          </cell>
          <cell r="L32">
            <v>879885</v>
          </cell>
          <cell r="M32">
            <v>879885</v>
          </cell>
        </row>
        <row r="33">
          <cell r="B33" t="str">
            <v>1.11.03.04</v>
          </cell>
          <cell r="C33" t="str">
            <v>Beschikbaarheidbijdragen overig msz</v>
          </cell>
          <cell r="D33">
            <v>99102</v>
          </cell>
          <cell r="E33">
            <v>109785</v>
          </cell>
          <cell r="F33">
            <v>119842</v>
          </cell>
          <cell r="G33">
            <v>125557</v>
          </cell>
          <cell r="H33">
            <v>144234</v>
          </cell>
          <cell r="I33">
            <v>192963</v>
          </cell>
          <cell r="J33">
            <v>142963</v>
          </cell>
          <cell r="K33">
            <v>142963</v>
          </cell>
          <cell r="L33">
            <v>142963</v>
          </cell>
          <cell r="M33">
            <v>142963</v>
          </cell>
        </row>
        <row r="34">
          <cell r="B34" t="str">
            <v>1.11.03.06</v>
          </cell>
          <cell r="C34" t="str">
            <v>Overig curatieve zorg</v>
          </cell>
          <cell r="D34">
            <v>476224</v>
          </cell>
          <cell r="E34">
            <v>570815</v>
          </cell>
          <cell r="F34">
            <v>558649</v>
          </cell>
          <cell r="G34">
            <v>543013</v>
          </cell>
          <cell r="H34">
            <v>550116</v>
          </cell>
          <cell r="I34">
            <v>557178</v>
          </cell>
          <cell r="J34">
            <v>557178</v>
          </cell>
          <cell r="K34">
            <v>557178</v>
          </cell>
          <cell r="L34">
            <v>557178</v>
          </cell>
          <cell r="M34">
            <v>557178</v>
          </cell>
        </row>
        <row r="35">
          <cell r="B35" t="str">
            <v>1.11.04.01</v>
          </cell>
          <cell r="C35" t="str">
            <v>Geneeskundige geestelijke gezondheidszorg</v>
          </cell>
          <cell r="D35">
            <v>3748198</v>
          </cell>
          <cell r="E35">
            <v>3975967</v>
          </cell>
          <cell r="F35">
            <v>4339539</v>
          </cell>
          <cell r="G35">
            <v>2973296</v>
          </cell>
          <cell r="H35">
            <v>4624868</v>
          </cell>
          <cell r="I35">
            <v>4619859</v>
          </cell>
          <cell r="J35">
            <v>4657838</v>
          </cell>
          <cell r="K35">
            <v>4655437</v>
          </cell>
          <cell r="L35">
            <v>4673939</v>
          </cell>
          <cell r="M35">
            <v>4673939</v>
          </cell>
        </row>
        <row r="36">
          <cell r="B36" t="str">
            <v>1.11.05.01</v>
          </cell>
          <cell r="C36" t="str">
            <v>Apotheekzorg</v>
          </cell>
          <cell r="D36">
            <v>4623961</v>
          </cell>
          <cell r="E36">
            <v>4849025</v>
          </cell>
          <cell r="F36">
            <v>4953292</v>
          </cell>
          <cell r="G36">
            <v>4860814</v>
          </cell>
          <cell r="H36">
            <v>5000855</v>
          </cell>
          <cell r="I36">
            <v>4794405</v>
          </cell>
          <cell r="J36">
            <v>4788637</v>
          </cell>
          <cell r="K36">
            <v>4782892</v>
          </cell>
          <cell r="L36">
            <v>4781764</v>
          </cell>
          <cell r="M36">
            <v>4781764</v>
          </cell>
        </row>
        <row r="37">
          <cell r="B37" t="str">
            <v>1.11.05.02</v>
          </cell>
          <cell r="C37" t="str">
            <v>Hulpmiddelen</v>
          </cell>
          <cell r="D37">
            <v>1490188</v>
          </cell>
          <cell r="E37">
            <v>1570035</v>
          </cell>
          <cell r="F37">
            <v>1663393</v>
          </cell>
          <cell r="G37">
            <v>1702930</v>
          </cell>
          <cell r="H37">
            <v>1772898</v>
          </cell>
          <cell r="I37">
            <v>1807970</v>
          </cell>
          <cell r="J37">
            <v>1806931</v>
          </cell>
          <cell r="K37">
            <v>1805893</v>
          </cell>
          <cell r="L37">
            <v>1805893</v>
          </cell>
          <cell r="M37">
            <v>1805893</v>
          </cell>
        </row>
        <row r="38">
          <cell r="B38" t="str">
            <v>1.11.06.01</v>
          </cell>
          <cell r="C38" t="str">
            <v>Wijkverpleging</v>
          </cell>
          <cell r="D38">
            <v>3626727</v>
          </cell>
          <cell r="E38">
            <v>3521294</v>
          </cell>
          <cell r="F38">
            <v>3446012</v>
          </cell>
          <cell r="G38">
            <v>3339265</v>
          </cell>
          <cell r="H38">
            <v>3269059</v>
          </cell>
          <cell r="I38">
            <v>3801572</v>
          </cell>
          <cell r="J38">
            <v>3869660</v>
          </cell>
          <cell r="K38">
            <v>3973040</v>
          </cell>
          <cell r="L38">
            <v>4099535</v>
          </cell>
          <cell r="M38">
            <v>4099535</v>
          </cell>
        </row>
        <row r="39">
          <cell r="B39" t="str">
            <v>1.11.07.01</v>
          </cell>
          <cell r="C39" t="str">
            <v>Ambulancevervoer</v>
          </cell>
          <cell r="D39">
            <v>583531</v>
          </cell>
          <cell r="E39">
            <v>628924</v>
          </cell>
          <cell r="F39">
            <v>693867</v>
          </cell>
          <cell r="G39">
            <v>757871</v>
          </cell>
          <cell r="H39">
            <v>784938</v>
          </cell>
          <cell r="I39">
            <v>792537</v>
          </cell>
          <cell r="J39">
            <v>792537</v>
          </cell>
          <cell r="K39">
            <v>792537</v>
          </cell>
          <cell r="L39">
            <v>792537</v>
          </cell>
          <cell r="M39">
            <v>792537</v>
          </cell>
        </row>
        <row r="40">
          <cell r="B40" t="str">
            <v>1.11.07.02</v>
          </cell>
          <cell r="C40" t="str">
            <v>Overige ziekenvervoer</v>
          </cell>
          <cell r="D40">
            <v>111323</v>
          </cell>
          <cell r="E40">
            <v>121637</v>
          </cell>
          <cell r="F40">
            <v>118836</v>
          </cell>
          <cell r="G40">
            <v>120730</v>
          </cell>
          <cell r="H40">
            <v>117129</v>
          </cell>
          <cell r="I40">
            <v>131803</v>
          </cell>
          <cell r="J40">
            <v>131803</v>
          </cell>
          <cell r="K40">
            <v>131803</v>
          </cell>
          <cell r="L40">
            <v>131803</v>
          </cell>
          <cell r="M40">
            <v>131803</v>
          </cell>
        </row>
        <row r="41">
          <cell r="B41" t="str">
            <v>1.11.08.01</v>
          </cell>
          <cell r="C41" t="str">
            <v>Opleidingen</v>
          </cell>
          <cell r="D41">
            <v>1238557</v>
          </cell>
          <cell r="E41">
            <v>1289048</v>
          </cell>
          <cell r="F41">
            <v>1392800</v>
          </cell>
          <cell r="G41">
            <v>1422100</v>
          </cell>
          <cell r="H41">
            <v>1488016</v>
          </cell>
          <cell r="I41">
            <v>1563103</v>
          </cell>
          <cell r="J41">
            <v>1599450</v>
          </cell>
          <cell r="K41">
            <v>1603450</v>
          </cell>
          <cell r="L41">
            <v>1605450</v>
          </cell>
          <cell r="M41">
            <v>1605450</v>
          </cell>
        </row>
        <row r="42">
          <cell r="B42" t="str">
            <v>1.11.09.01</v>
          </cell>
          <cell r="C42" t="str">
            <v>Grensoverschrijdende zorg</v>
          </cell>
          <cell r="D42">
            <v>665666</v>
          </cell>
          <cell r="E42">
            <v>698257</v>
          </cell>
          <cell r="F42">
            <v>588226</v>
          </cell>
          <cell r="G42">
            <v>450383</v>
          </cell>
          <cell r="H42">
            <v>995145</v>
          </cell>
          <cell r="I42">
            <v>745662</v>
          </cell>
          <cell r="J42">
            <v>746179</v>
          </cell>
          <cell r="K42">
            <v>753104</v>
          </cell>
          <cell r="L42">
            <v>753104</v>
          </cell>
          <cell r="M42">
            <v>753104</v>
          </cell>
        </row>
        <row r="43">
          <cell r="B43" t="str">
            <v>1.11.10.01</v>
          </cell>
          <cell r="C43" t="str">
            <v>Maatregelen onverdeeld Zvw</v>
          </cell>
          <cell r="D43">
            <v>0</v>
          </cell>
          <cell r="E43">
            <v>0</v>
          </cell>
          <cell r="F43">
            <v>0</v>
          </cell>
          <cell r="G43">
            <v>0</v>
          </cell>
          <cell r="H43">
            <v>9333</v>
          </cell>
          <cell r="I43">
            <v>144743</v>
          </cell>
          <cell r="J43">
            <v>81773</v>
          </cell>
          <cell r="K43">
            <v>90093</v>
          </cell>
          <cell r="L43">
            <v>92047</v>
          </cell>
          <cell r="M43">
            <v>-69417</v>
          </cell>
        </row>
        <row r="44">
          <cell r="B44" t="str">
            <v>1.11.10.02</v>
          </cell>
          <cell r="C44" t="str">
            <v>Groeiruimte onverdeeld Zvw</v>
          </cell>
          <cell r="D44">
            <v>0</v>
          </cell>
          <cell r="E44">
            <v>0</v>
          </cell>
          <cell r="F44">
            <v>0</v>
          </cell>
          <cell r="G44">
            <v>0</v>
          </cell>
          <cell r="H44">
            <v>0</v>
          </cell>
          <cell r="I44">
            <v>12185</v>
          </cell>
          <cell r="J44">
            <v>391943</v>
          </cell>
          <cell r="K44">
            <v>621506</v>
          </cell>
          <cell r="L44">
            <v>951488</v>
          </cell>
          <cell r="M44">
            <v>2020299</v>
          </cell>
        </row>
        <row r="45">
          <cell r="B45" t="str">
            <v>1.11.10.03</v>
          </cell>
          <cell r="C45" t="str">
            <v>Nom en onv loon- en prijsbijstellingen Zvw</v>
          </cell>
          <cell r="D45">
            <v>0</v>
          </cell>
          <cell r="E45">
            <v>0</v>
          </cell>
          <cell r="F45">
            <v>0</v>
          </cell>
          <cell r="G45">
            <v>0</v>
          </cell>
          <cell r="H45">
            <v>3660</v>
          </cell>
          <cell r="I45">
            <v>4254207</v>
          </cell>
          <cell r="J45">
            <v>6397135</v>
          </cell>
          <cell r="K45">
            <v>8643107</v>
          </cell>
          <cell r="L45">
            <v>10880227</v>
          </cell>
          <cell r="M45">
            <v>13013256</v>
          </cell>
        </row>
        <row r="46">
          <cell r="B46" t="str">
            <v>1.12.01.01</v>
          </cell>
          <cell r="C46" t="str">
            <v>Intramurale geestelijke gezondheidszorg</v>
          </cell>
          <cell r="D46">
            <v>0</v>
          </cell>
          <cell r="E46">
            <v>0</v>
          </cell>
          <cell r="F46">
            <v>0</v>
          </cell>
          <cell r="G46">
            <v>0</v>
          </cell>
          <cell r="H46">
            <v>0</v>
          </cell>
          <cell r="I46">
            <v>0</v>
          </cell>
          <cell r="J46">
            <v>0</v>
          </cell>
          <cell r="K46">
            <v>0</v>
          </cell>
          <cell r="L46">
            <v>0</v>
          </cell>
          <cell r="M46">
            <v>0</v>
          </cell>
        </row>
        <row r="47">
          <cell r="B47" t="str">
            <v>1.12.01.02</v>
          </cell>
          <cell r="C47" t="str">
            <v>Intramurale gehandicaptenzorg</v>
          </cell>
          <cell r="D47">
            <v>0</v>
          </cell>
          <cell r="E47">
            <v>0</v>
          </cell>
          <cell r="F47">
            <v>0</v>
          </cell>
          <cell r="G47">
            <v>0</v>
          </cell>
          <cell r="H47">
            <v>0</v>
          </cell>
          <cell r="I47">
            <v>0</v>
          </cell>
          <cell r="J47">
            <v>0</v>
          </cell>
          <cell r="K47">
            <v>0</v>
          </cell>
          <cell r="L47">
            <v>0</v>
          </cell>
          <cell r="M47">
            <v>0</v>
          </cell>
        </row>
        <row r="48">
          <cell r="B48" t="str">
            <v>1.12.01.03</v>
          </cell>
          <cell r="C48" t="str">
            <v>Intramurale verpleging en verzorging</v>
          </cell>
          <cell r="D48">
            <v>0</v>
          </cell>
          <cell r="E48">
            <v>0</v>
          </cell>
          <cell r="F48">
            <v>0</v>
          </cell>
          <cell r="G48">
            <v>0</v>
          </cell>
          <cell r="H48">
            <v>0</v>
          </cell>
          <cell r="I48">
            <v>0</v>
          </cell>
          <cell r="J48">
            <v>0</v>
          </cell>
          <cell r="K48">
            <v>0</v>
          </cell>
          <cell r="L48">
            <v>0</v>
          </cell>
          <cell r="M48">
            <v>0</v>
          </cell>
        </row>
        <row r="49">
          <cell r="B49" t="str">
            <v>1.12.01.04</v>
          </cell>
          <cell r="C49" t="str">
            <v>Extramurale zorg Wlz</v>
          </cell>
          <cell r="D49">
            <v>0</v>
          </cell>
          <cell r="E49">
            <v>0</v>
          </cell>
          <cell r="F49">
            <v>0</v>
          </cell>
          <cell r="G49">
            <v>0</v>
          </cell>
          <cell r="H49">
            <v>0</v>
          </cell>
          <cell r="I49">
            <v>0</v>
          </cell>
          <cell r="J49">
            <v>0</v>
          </cell>
          <cell r="K49">
            <v>0</v>
          </cell>
          <cell r="L49">
            <v>0</v>
          </cell>
          <cell r="M49">
            <v>0</v>
          </cell>
        </row>
        <row r="50">
          <cell r="B50" t="str">
            <v>1.12.01.05</v>
          </cell>
          <cell r="C50" t="str">
            <v>Dagbesteding en vervoer</v>
          </cell>
          <cell r="D50">
            <v>0</v>
          </cell>
          <cell r="E50">
            <v>0</v>
          </cell>
          <cell r="F50">
            <v>0</v>
          </cell>
          <cell r="G50">
            <v>0</v>
          </cell>
          <cell r="H50">
            <v>0</v>
          </cell>
          <cell r="I50">
            <v>0</v>
          </cell>
          <cell r="J50">
            <v>0</v>
          </cell>
          <cell r="K50">
            <v>0</v>
          </cell>
          <cell r="L50">
            <v>0</v>
          </cell>
          <cell r="M50">
            <v>0</v>
          </cell>
        </row>
        <row r="51">
          <cell r="B51" t="str">
            <v>1.12.01.06</v>
          </cell>
          <cell r="C51" t="str">
            <v>Kapitaallasten</v>
          </cell>
          <cell r="D51">
            <v>0</v>
          </cell>
          <cell r="E51">
            <v>0</v>
          </cell>
          <cell r="F51">
            <v>0</v>
          </cell>
          <cell r="G51">
            <v>0</v>
          </cell>
          <cell r="H51">
            <v>0</v>
          </cell>
          <cell r="I51">
            <v>0</v>
          </cell>
          <cell r="J51">
            <v>0</v>
          </cell>
          <cell r="K51">
            <v>0</v>
          </cell>
          <cell r="L51">
            <v>0</v>
          </cell>
          <cell r="M51">
            <v>0</v>
          </cell>
        </row>
        <row r="52">
          <cell r="B52" t="str">
            <v>1.12.01.07</v>
          </cell>
          <cell r="C52" t="str">
            <v>Overige zorg in natura</v>
          </cell>
          <cell r="D52">
            <v>0</v>
          </cell>
          <cell r="E52">
            <v>0</v>
          </cell>
          <cell r="F52">
            <v>0</v>
          </cell>
          <cell r="G52">
            <v>0</v>
          </cell>
          <cell r="H52">
            <v>0</v>
          </cell>
          <cell r="I52">
            <v>0</v>
          </cell>
          <cell r="J52">
            <v>0</v>
          </cell>
          <cell r="K52">
            <v>0</v>
          </cell>
          <cell r="L52">
            <v>0</v>
          </cell>
          <cell r="M52">
            <v>0</v>
          </cell>
        </row>
        <row r="53">
          <cell r="B53" t="str">
            <v>1.12.01.08</v>
          </cell>
          <cell r="C53" t="str">
            <v>Persoonsgebonden budgetten</v>
          </cell>
          <cell r="D53">
            <v>0</v>
          </cell>
          <cell r="E53">
            <v>0</v>
          </cell>
          <cell r="F53">
            <v>0</v>
          </cell>
          <cell r="G53">
            <v>0</v>
          </cell>
          <cell r="H53">
            <v>0</v>
          </cell>
          <cell r="I53">
            <v>0</v>
          </cell>
          <cell r="J53">
            <v>0</v>
          </cell>
          <cell r="K53">
            <v>0</v>
          </cell>
          <cell r="L53">
            <v>0</v>
          </cell>
          <cell r="M53">
            <v>0</v>
          </cell>
        </row>
        <row r="54">
          <cell r="B54" t="str">
            <v>1.12.01.11</v>
          </cell>
          <cell r="C54" t="str">
            <v>Subsidies</v>
          </cell>
          <cell r="D54">
            <v>0</v>
          </cell>
          <cell r="E54">
            <v>0</v>
          </cell>
          <cell r="F54">
            <v>0</v>
          </cell>
          <cell r="G54">
            <v>0</v>
          </cell>
          <cell r="H54">
            <v>0</v>
          </cell>
          <cell r="I54">
            <v>0</v>
          </cell>
          <cell r="J54">
            <v>0</v>
          </cell>
          <cell r="K54">
            <v>0</v>
          </cell>
          <cell r="L54">
            <v>0</v>
          </cell>
          <cell r="M54">
            <v>0</v>
          </cell>
        </row>
        <row r="55">
          <cell r="B55" t="str">
            <v>1.12.01.12</v>
          </cell>
          <cell r="C55" t="str">
            <v>Mee-instellingen</v>
          </cell>
          <cell r="D55">
            <v>0</v>
          </cell>
          <cell r="E55">
            <v>0</v>
          </cell>
          <cell r="F55">
            <v>0</v>
          </cell>
          <cell r="G55">
            <v>0</v>
          </cell>
          <cell r="H55">
            <v>0</v>
          </cell>
          <cell r="I55">
            <v>0</v>
          </cell>
          <cell r="J55">
            <v>0</v>
          </cell>
          <cell r="K55">
            <v>0</v>
          </cell>
          <cell r="L55">
            <v>0</v>
          </cell>
          <cell r="M55">
            <v>0</v>
          </cell>
        </row>
        <row r="56">
          <cell r="B56" t="str">
            <v>1.12.01.13</v>
          </cell>
          <cell r="C56" t="str">
            <v>Mee-instellingen</v>
          </cell>
          <cell r="D56">
            <v>0</v>
          </cell>
          <cell r="E56">
            <v>0</v>
          </cell>
          <cell r="F56">
            <v>0</v>
          </cell>
          <cell r="G56">
            <v>0</v>
          </cell>
          <cell r="H56">
            <v>0</v>
          </cell>
          <cell r="I56">
            <v>0</v>
          </cell>
          <cell r="J56">
            <v>0</v>
          </cell>
          <cell r="K56">
            <v>0</v>
          </cell>
          <cell r="L56">
            <v>0</v>
          </cell>
          <cell r="M56">
            <v>0</v>
          </cell>
        </row>
        <row r="57">
          <cell r="B57" t="str">
            <v>1.12.01.14</v>
          </cell>
          <cell r="C57" t="str">
            <v>Overige Wlz-zorg</v>
          </cell>
          <cell r="D57">
            <v>0</v>
          </cell>
          <cell r="E57">
            <v>0</v>
          </cell>
          <cell r="F57">
            <v>0</v>
          </cell>
          <cell r="G57">
            <v>0</v>
          </cell>
          <cell r="H57">
            <v>0</v>
          </cell>
          <cell r="I57">
            <v>0</v>
          </cell>
          <cell r="J57">
            <v>0</v>
          </cell>
          <cell r="K57">
            <v>0</v>
          </cell>
          <cell r="L57">
            <v>0</v>
          </cell>
          <cell r="M57">
            <v>0</v>
          </cell>
        </row>
        <row r="58">
          <cell r="B58" t="str">
            <v>1.12.01.15</v>
          </cell>
          <cell r="C58" t="str">
            <v>Oude indeling zorg in natura (oude jaren)</v>
          </cell>
          <cell r="D58">
            <v>0</v>
          </cell>
          <cell r="E58">
            <v>0</v>
          </cell>
          <cell r="F58">
            <v>0</v>
          </cell>
          <cell r="G58">
            <v>0</v>
          </cell>
          <cell r="H58">
            <v>0</v>
          </cell>
          <cell r="I58">
            <v>0</v>
          </cell>
          <cell r="J58">
            <v>0</v>
          </cell>
          <cell r="K58">
            <v>0</v>
          </cell>
          <cell r="L58">
            <v>0</v>
          </cell>
          <cell r="M58">
            <v>0</v>
          </cell>
        </row>
        <row r="59">
          <cell r="B59" t="str">
            <v>1.12.01.17</v>
          </cell>
          <cell r="C59" t="str">
            <v>Volledig pakket thuis</v>
          </cell>
          <cell r="D59">
            <v>0</v>
          </cell>
          <cell r="E59">
            <v>0</v>
          </cell>
          <cell r="F59">
            <v>0</v>
          </cell>
          <cell r="G59">
            <v>0</v>
          </cell>
          <cell r="H59">
            <v>0</v>
          </cell>
          <cell r="I59">
            <v>0</v>
          </cell>
          <cell r="J59">
            <v>0</v>
          </cell>
          <cell r="K59">
            <v>0</v>
          </cell>
          <cell r="L59">
            <v>0</v>
          </cell>
          <cell r="M59">
            <v>0</v>
          </cell>
        </row>
        <row r="60">
          <cell r="B60" t="str">
            <v>1.12.01.25</v>
          </cell>
          <cell r="C60" t="str">
            <v>Onverdeelde maatregelen en overige</v>
          </cell>
          <cell r="D60">
            <v>0</v>
          </cell>
          <cell r="E60">
            <v>0</v>
          </cell>
          <cell r="F60">
            <v>0</v>
          </cell>
          <cell r="G60">
            <v>0</v>
          </cell>
          <cell r="H60">
            <v>0</v>
          </cell>
          <cell r="I60">
            <v>0</v>
          </cell>
          <cell r="J60">
            <v>0</v>
          </cell>
          <cell r="K60">
            <v>0</v>
          </cell>
          <cell r="L60">
            <v>0</v>
          </cell>
          <cell r="M60">
            <v>0</v>
          </cell>
        </row>
        <row r="61">
          <cell r="B61" t="str">
            <v>1.12.01.91</v>
          </cell>
          <cell r="C61" t="str">
            <v>Groeiruimte</v>
          </cell>
          <cell r="D61">
            <v>0</v>
          </cell>
          <cell r="E61">
            <v>0</v>
          </cell>
          <cell r="F61">
            <v>0</v>
          </cell>
          <cell r="G61">
            <v>0</v>
          </cell>
          <cell r="H61">
            <v>0</v>
          </cell>
          <cell r="I61">
            <v>0</v>
          </cell>
          <cell r="J61">
            <v>0</v>
          </cell>
          <cell r="K61">
            <v>0</v>
          </cell>
          <cell r="L61">
            <v>0</v>
          </cell>
          <cell r="M61">
            <v>0</v>
          </cell>
        </row>
        <row r="62">
          <cell r="B62" t="str">
            <v>1.12.01.94</v>
          </cell>
          <cell r="C62" t="str">
            <v>Groeiruimte Wmo en jeugd</v>
          </cell>
          <cell r="D62">
            <v>0</v>
          </cell>
          <cell r="E62">
            <v>0</v>
          </cell>
          <cell r="F62">
            <v>0</v>
          </cell>
          <cell r="G62">
            <v>0</v>
          </cell>
          <cell r="H62">
            <v>0</v>
          </cell>
          <cell r="I62">
            <v>0</v>
          </cell>
          <cell r="J62">
            <v>0</v>
          </cell>
          <cell r="K62">
            <v>0</v>
          </cell>
          <cell r="L62">
            <v>0</v>
          </cell>
          <cell r="M62">
            <v>0</v>
          </cell>
        </row>
        <row r="63">
          <cell r="B63" t="str">
            <v>1.12.01.95</v>
          </cell>
          <cell r="C63" t="str">
            <v>Nominaal Wmo en jeugd</v>
          </cell>
          <cell r="D63">
            <v>0</v>
          </cell>
          <cell r="E63">
            <v>0</v>
          </cell>
          <cell r="F63">
            <v>0</v>
          </cell>
          <cell r="G63">
            <v>0</v>
          </cell>
          <cell r="H63">
            <v>0</v>
          </cell>
          <cell r="I63">
            <v>0</v>
          </cell>
          <cell r="J63">
            <v>0</v>
          </cell>
          <cell r="K63">
            <v>0</v>
          </cell>
          <cell r="L63">
            <v>0</v>
          </cell>
          <cell r="M63">
            <v>0</v>
          </cell>
        </row>
        <row r="64">
          <cell r="B64" t="str">
            <v>1.12.02.01</v>
          </cell>
          <cell r="C64" t="str">
            <v>Langdurige ggz</v>
          </cell>
          <cell r="D64">
            <v>447388</v>
          </cell>
          <cell r="E64">
            <v>597775</v>
          </cell>
          <cell r="F64">
            <v>622251</v>
          </cell>
          <cell r="G64">
            <v>1603182</v>
          </cell>
          <cell r="H64">
            <v>1873928</v>
          </cell>
          <cell r="I64">
            <v>2090729</v>
          </cell>
          <cell r="J64">
            <v>2070726</v>
          </cell>
          <cell r="K64">
            <v>2059614</v>
          </cell>
          <cell r="L64">
            <v>2066750</v>
          </cell>
          <cell r="M64">
            <v>2066710</v>
          </cell>
        </row>
        <row r="65">
          <cell r="B65" t="str">
            <v>1.12.02.02</v>
          </cell>
          <cell r="C65" t="str">
            <v>Gehandicaptenzorg</v>
          </cell>
          <cell r="D65">
            <v>6818676</v>
          </cell>
          <cell r="E65">
            <v>7166726</v>
          </cell>
          <cell r="F65">
            <v>7498716</v>
          </cell>
          <cell r="G65">
            <v>7776907</v>
          </cell>
          <cell r="H65">
            <v>9482758</v>
          </cell>
          <cell r="I65">
            <v>9728578</v>
          </cell>
          <cell r="J65">
            <v>9644908</v>
          </cell>
          <cell r="K65">
            <v>9506456</v>
          </cell>
          <cell r="L65">
            <v>9546336</v>
          </cell>
          <cell r="M65">
            <v>9539662</v>
          </cell>
        </row>
        <row r="66">
          <cell r="B66" t="str">
            <v>1.12.02.03</v>
          </cell>
          <cell r="C66" t="str">
            <v>Ouderenzorg</v>
          </cell>
          <cell r="D66">
            <v>10149121</v>
          </cell>
          <cell r="E66">
            <v>11674876</v>
          </cell>
          <cell r="F66">
            <v>12712068</v>
          </cell>
          <cell r="G66">
            <v>13660635</v>
          </cell>
          <cell r="H66">
            <v>15275581</v>
          </cell>
          <cell r="I66">
            <v>15737194</v>
          </cell>
          <cell r="J66">
            <v>15470086</v>
          </cell>
          <cell r="K66">
            <v>15186779</v>
          </cell>
          <cell r="L66">
            <v>15077569</v>
          </cell>
          <cell r="M66">
            <v>14912849</v>
          </cell>
        </row>
        <row r="67">
          <cell r="B67" t="str">
            <v>1.12.02.04</v>
          </cell>
          <cell r="C67" t="str">
            <v>Extramurale zorg</v>
          </cell>
          <cell r="D67">
            <v>564963</v>
          </cell>
          <cell r="E67">
            <v>646422</v>
          </cell>
          <cell r="F67">
            <v>667753</v>
          </cell>
          <cell r="G67">
            <v>689838</v>
          </cell>
          <cell r="H67">
            <v>0</v>
          </cell>
          <cell r="I67">
            <v>0</v>
          </cell>
          <cell r="J67">
            <v>0</v>
          </cell>
          <cell r="K67">
            <v>0</v>
          </cell>
          <cell r="L67">
            <v>0</v>
          </cell>
          <cell r="M67">
            <v>0</v>
          </cell>
        </row>
        <row r="68">
          <cell r="B68" t="str">
            <v>1.12.02.05</v>
          </cell>
          <cell r="C68" t="str">
            <v>Overig binnen contracteerruimte</v>
          </cell>
          <cell r="D68">
            <v>265693</v>
          </cell>
          <cell r="E68">
            <v>290139</v>
          </cell>
          <cell r="F68">
            <v>307917</v>
          </cell>
          <cell r="G68">
            <v>326521</v>
          </cell>
          <cell r="H68">
            <v>0</v>
          </cell>
          <cell r="I68">
            <v>0</v>
          </cell>
          <cell r="J68">
            <v>0</v>
          </cell>
          <cell r="K68">
            <v>0</v>
          </cell>
          <cell r="L68">
            <v>0</v>
          </cell>
          <cell r="M68">
            <v>0</v>
          </cell>
        </row>
        <row r="69">
          <cell r="B69" t="str">
            <v>1.12.02.06</v>
          </cell>
          <cell r="C69" t="str">
            <v>Volledig pakket thuis</v>
          </cell>
          <cell r="D69">
            <v>661138</v>
          </cell>
          <cell r="E69">
            <v>512025</v>
          </cell>
          <cell r="F69">
            <v>527427</v>
          </cell>
          <cell r="G69">
            <v>550222</v>
          </cell>
          <cell r="H69">
            <v>0</v>
          </cell>
          <cell r="I69">
            <v>0</v>
          </cell>
          <cell r="J69">
            <v>0</v>
          </cell>
          <cell r="K69">
            <v>0</v>
          </cell>
          <cell r="L69">
            <v>0</v>
          </cell>
          <cell r="M69">
            <v>0</v>
          </cell>
        </row>
        <row r="70">
          <cell r="B70" t="str">
            <v>1.12.02.07</v>
          </cell>
          <cell r="C70" t="str">
            <v>Kapitaallasten</v>
          </cell>
          <cell r="D70">
            <v>0</v>
          </cell>
          <cell r="E70">
            <v>0</v>
          </cell>
          <cell r="F70">
            <v>0</v>
          </cell>
          <cell r="G70">
            <v>0</v>
          </cell>
          <cell r="H70">
            <v>0</v>
          </cell>
          <cell r="I70">
            <v>0</v>
          </cell>
          <cell r="J70">
            <v>0</v>
          </cell>
          <cell r="K70">
            <v>0</v>
          </cell>
          <cell r="L70">
            <v>0</v>
          </cell>
          <cell r="M70">
            <v>0</v>
          </cell>
        </row>
        <row r="71">
          <cell r="B71" t="str">
            <v>1.12.03.01</v>
          </cell>
          <cell r="C71" t="str">
            <v>Persoonsgebonden budgetten</v>
          </cell>
          <cell r="D71">
            <v>1919440</v>
          </cell>
          <cell r="E71">
            <v>2087493</v>
          </cell>
          <cell r="F71">
            <v>2297898</v>
          </cell>
          <cell r="G71">
            <v>2632449</v>
          </cell>
          <cell r="H71">
            <v>0</v>
          </cell>
          <cell r="I71">
            <v>0</v>
          </cell>
          <cell r="J71">
            <v>0</v>
          </cell>
          <cell r="K71">
            <v>0</v>
          </cell>
          <cell r="L71">
            <v>0</v>
          </cell>
          <cell r="M71">
            <v>0</v>
          </cell>
        </row>
        <row r="72">
          <cell r="B72" t="str">
            <v>1.12.04.01</v>
          </cell>
          <cell r="C72" t="str">
            <v>Beheerskosten</v>
          </cell>
          <cell r="D72">
            <v>196058</v>
          </cell>
          <cell r="E72">
            <v>215905</v>
          </cell>
          <cell r="F72">
            <v>251953</v>
          </cell>
          <cell r="G72">
            <v>270240</v>
          </cell>
          <cell r="H72">
            <v>291699</v>
          </cell>
          <cell r="I72">
            <v>289402</v>
          </cell>
          <cell r="J72">
            <v>312205</v>
          </cell>
          <cell r="K72">
            <v>327893</v>
          </cell>
          <cell r="L72">
            <v>338636</v>
          </cell>
          <cell r="M72">
            <v>290636</v>
          </cell>
        </row>
        <row r="73">
          <cell r="B73" t="str">
            <v>1.12.04.02</v>
          </cell>
          <cell r="C73" t="str">
            <v>Overig buiten contracteerruimte</v>
          </cell>
          <cell r="D73">
            <v>466962</v>
          </cell>
          <cell r="E73">
            <v>555690</v>
          </cell>
          <cell r="F73">
            <v>536950</v>
          </cell>
          <cell r="G73">
            <v>525355</v>
          </cell>
          <cell r="H73">
            <v>507398</v>
          </cell>
          <cell r="I73">
            <v>520094</v>
          </cell>
          <cell r="J73">
            <v>520709</v>
          </cell>
          <cell r="K73">
            <v>520899</v>
          </cell>
          <cell r="L73">
            <v>520971</v>
          </cell>
          <cell r="M73">
            <v>510971</v>
          </cell>
        </row>
        <row r="74">
          <cell r="B74" t="str">
            <v>1.12.04.03</v>
          </cell>
          <cell r="C74" t="str">
            <v>Nominaal en onverdeeld</v>
          </cell>
          <cell r="D74">
            <v>144726</v>
          </cell>
          <cell r="E74">
            <v>53831</v>
          </cell>
          <cell r="F74">
            <v>745036</v>
          </cell>
          <cell r="G74">
            <v>149996</v>
          </cell>
          <cell r="H74">
            <v>199995</v>
          </cell>
          <cell r="I74">
            <v>2256286</v>
          </cell>
          <cell r="J74">
            <v>4650418</v>
          </cell>
          <cell r="K74">
            <v>7115150</v>
          </cell>
          <cell r="L74">
            <v>9797605</v>
          </cell>
          <cell r="M74">
            <v>12393049</v>
          </cell>
        </row>
        <row r="75">
          <cell r="B75" t="str">
            <v>9.11.03.01</v>
          </cell>
          <cell r="C75" t="str">
            <v>Ontvangsten Zvw</v>
          </cell>
          <cell r="D75">
            <v>0</v>
          </cell>
          <cell r="E75">
            <v>0</v>
          </cell>
          <cell r="F75">
            <v>0</v>
          </cell>
          <cell r="G75">
            <v>0</v>
          </cell>
          <cell r="H75">
            <v>0</v>
          </cell>
          <cell r="I75">
            <v>0</v>
          </cell>
          <cell r="J75">
            <v>0</v>
          </cell>
          <cell r="K75">
            <v>0</v>
          </cell>
          <cell r="L75">
            <v>0</v>
          </cell>
          <cell r="M75">
            <v>0</v>
          </cell>
        </row>
        <row r="76">
          <cell r="B76" t="str">
            <v>9.11.04.01</v>
          </cell>
          <cell r="C76" t="str">
            <v>Ontvangsten Zvw</v>
          </cell>
          <cell r="D76">
            <v>3203919</v>
          </cell>
          <cell r="E76">
            <v>3124236</v>
          </cell>
          <cell r="F76">
            <v>3214277</v>
          </cell>
          <cell r="G76">
            <v>3077863</v>
          </cell>
          <cell r="H76">
            <v>3174867</v>
          </cell>
          <cell r="I76">
            <v>3338070</v>
          </cell>
          <cell r="J76">
            <v>3389364</v>
          </cell>
          <cell r="K76">
            <v>3366489</v>
          </cell>
          <cell r="L76">
            <v>3519250</v>
          </cell>
          <cell r="M76">
            <v>3673595</v>
          </cell>
        </row>
        <row r="77">
          <cell r="B77" t="str">
            <v>9.12.05.01</v>
          </cell>
          <cell r="C77" t="str">
            <v>Ontvangsten WLZ</v>
          </cell>
          <cell r="D77">
            <v>1770688</v>
          </cell>
          <cell r="E77">
            <v>1845589</v>
          </cell>
          <cell r="F77">
            <v>1883063</v>
          </cell>
          <cell r="G77">
            <v>1991600</v>
          </cell>
          <cell r="H77">
            <v>2113607</v>
          </cell>
          <cell r="I77">
            <v>2155507</v>
          </cell>
          <cell r="J77">
            <v>2231207</v>
          </cell>
          <cell r="K77">
            <v>2437800</v>
          </cell>
          <cell r="L77">
            <v>2537500</v>
          </cell>
          <cell r="M77">
            <v>2619400</v>
          </cell>
        </row>
        <row r="78">
          <cell r="B78" t="str">
            <v>1.12.03.02</v>
          </cell>
          <cell r="C78" t="str">
            <v>Persoonsgebonden budgetten v&amp;v</v>
          </cell>
          <cell r="D78">
            <v>0</v>
          </cell>
          <cell r="E78">
            <v>0</v>
          </cell>
          <cell r="F78">
            <v>0</v>
          </cell>
          <cell r="G78">
            <v>0</v>
          </cell>
          <cell r="H78">
            <v>648808</v>
          </cell>
          <cell r="I78">
            <v>668547</v>
          </cell>
          <cell r="J78">
            <v>668523</v>
          </cell>
          <cell r="K78">
            <v>668480</v>
          </cell>
          <cell r="L78">
            <v>668471</v>
          </cell>
          <cell r="M78">
            <v>668461</v>
          </cell>
        </row>
        <row r="79">
          <cell r="B79" t="str">
            <v>1.12.03.03</v>
          </cell>
          <cell r="C79" t="str">
            <v>Persoonsgebonden budgetten ghz</v>
          </cell>
          <cell r="D79">
            <v>0</v>
          </cell>
          <cell r="E79">
            <v>0</v>
          </cell>
          <cell r="F79">
            <v>0</v>
          </cell>
          <cell r="G79">
            <v>0</v>
          </cell>
          <cell r="H79">
            <v>1989100</v>
          </cell>
          <cell r="I79">
            <v>2031431</v>
          </cell>
          <cell r="J79">
            <v>2036338</v>
          </cell>
          <cell r="K79">
            <v>2036207</v>
          </cell>
          <cell r="L79">
            <v>2036179</v>
          </cell>
          <cell r="M79">
            <v>2036148</v>
          </cell>
        </row>
        <row r="80">
          <cell r="B80" t="str">
            <v>1.12.03.04</v>
          </cell>
          <cell r="C80" t="str">
            <v>Persoonsgebonden budgetten ggz</v>
          </cell>
          <cell r="D80">
            <v>0</v>
          </cell>
          <cell r="E80">
            <v>0</v>
          </cell>
          <cell r="F80">
            <v>0</v>
          </cell>
          <cell r="G80">
            <v>0</v>
          </cell>
          <cell r="H80">
            <v>193963</v>
          </cell>
          <cell r="I80">
            <v>196976</v>
          </cell>
          <cell r="J80">
            <v>196971</v>
          </cell>
          <cell r="K80">
            <v>196963</v>
          </cell>
          <cell r="L80">
            <v>196962</v>
          </cell>
          <cell r="M80">
            <v>196960</v>
          </cell>
        </row>
        <row r="81">
          <cell r="B81" t="str">
            <v>1.01.01.14</v>
          </cell>
          <cell r="C81" t="str">
            <v>Bijdrage aan medeoverheden</v>
          </cell>
          <cell r="D81">
            <v>0</v>
          </cell>
          <cell r="E81">
            <v>0</v>
          </cell>
          <cell r="F81">
            <v>0</v>
          </cell>
          <cell r="G81">
            <v>1488899</v>
          </cell>
          <cell r="H81">
            <v>1495475</v>
          </cell>
          <cell r="I81">
            <v>1532904</v>
          </cell>
          <cell r="J81">
            <v>1533404</v>
          </cell>
          <cell r="K81">
            <v>1534001</v>
          </cell>
          <cell r="L81">
            <v>1534625</v>
          </cell>
          <cell r="M81">
            <v>1534625</v>
          </cell>
        </row>
        <row r="82">
          <cell r="B82" t="str">
            <v>1.03.01.01</v>
          </cell>
          <cell r="C82" t="str">
            <v>Financien prijsbijstelling</v>
          </cell>
          <cell r="D82">
            <v>0</v>
          </cell>
          <cell r="E82">
            <v>0</v>
          </cell>
          <cell r="F82">
            <v>0</v>
          </cell>
          <cell r="G82">
            <v>0</v>
          </cell>
          <cell r="H82">
            <v>0</v>
          </cell>
          <cell r="I82">
            <v>34113</v>
          </cell>
          <cell r="J82">
            <v>55088</v>
          </cell>
          <cell r="K82">
            <v>65037</v>
          </cell>
          <cell r="L82">
            <v>76010</v>
          </cell>
          <cell r="M82">
            <v>66609</v>
          </cell>
        </row>
        <row r="83">
          <cell r="B83" t="str">
            <v>1.03.01.02</v>
          </cell>
          <cell r="C83" t="str">
            <v>Financien arbeidsvoorwaarden</v>
          </cell>
          <cell r="D83">
            <v>0</v>
          </cell>
          <cell r="E83">
            <v>0</v>
          </cell>
          <cell r="F83">
            <v>0</v>
          </cell>
          <cell r="G83">
            <v>0</v>
          </cell>
          <cell r="H83">
            <v>0</v>
          </cell>
          <cell r="I83">
            <v>44637</v>
          </cell>
          <cell r="J83">
            <v>91181</v>
          </cell>
          <cell r="K83">
            <v>125279</v>
          </cell>
          <cell r="L83">
            <v>163809</v>
          </cell>
          <cell r="M83">
            <v>159546</v>
          </cell>
        </row>
        <row r="84">
          <cell r="B84" t="str">
            <v>1.87.01.01</v>
          </cell>
          <cell r="C84" t="str">
            <v>Financien algemeen</v>
          </cell>
          <cell r="D84">
            <v>0</v>
          </cell>
          <cell r="E84">
            <v>0</v>
          </cell>
          <cell r="F84">
            <v>0</v>
          </cell>
          <cell r="G84">
            <v>0</v>
          </cell>
          <cell r="H84">
            <v>0</v>
          </cell>
          <cell r="I84">
            <v>411052</v>
          </cell>
          <cell r="J84">
            <v>1122769</v>
          </cell>
          <cell r="K84">
            <v>944255</v>
          </cell>
          <cell r="L84">
            <v>1001224</v>
          </cell>
          <cell r="M84">
            <v>776243</v>
          </cell>
        </row>
        <row r="85">
          <cell r="D85">
            <v>73432827</v>
          </cell>
          <cell r="E85">
            <v>77523051</v>
          </cell>
          <cell r="F85">
            <v>82076136</v>
          </cell>
          <cell r="G85">
            <v>86244810</v>
          </cell>
          <cell r="H85">
            <v>91970442</v>
          </cell>
          <cell r="I85">
            <v>100419465</v>
          </cell>
          <cell r="J85">
            <v>106253307</v>
          </cell>
          <cell r="K85">
            <v>111197348</v>
          </cell>
          <cell r="L85">
            <v>117083741</v>
          </cell>
          <cell r="M85">
            <v>122491731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71"/>
  <sheetViews>
    <sheetView tabSelected="1" topLeftCell="A18" workbookViewId="0">
      <selection activeCell="M7" sqref="M7"/>
    </sheetView>
  </sheetViews>
  <sheetFormatPr defaultColWidth="9.08984375" defaultRowHeight="12" customHeight="1" x14ac:dyDescent="0.2"/>
  <cols>
    <col min="1" max="1" width="39.36328125" style="1" customWidth="1"/>
    <col min="2" max="9" width="9.90625" style="1" customWidth="1"/>
    <col min="10" max="10" width="8.81640625" style="1" bestFit="1" customWidth="1"/>
    <col min="11" max="11" width="9" style="1" bestFit="1" customWidth="1"/>
    <col min="12" max="16384" width="9.08984375" style="1"/>
  </cols>
  <sheetData>
    <row r="1" spans="1:11" s="8" customFormat="1" ht="21.75" customHeight="1" x14ac:dyDescent="0.35">
      <c r="A1" s="106" t="s">
        <v>33</v>
      </c>
      <c r="B1" s="106"/>
      <c r="C1" s="106"/>
      <c r="D1" s="106"/>
      <c r="E1" s="106"/>
      <c r="F1" s="106"/>
      <c r="G1" s="106"/>
      <c r="H1" s="106"/>
      <c r="I1" s="106"/>
      <c r="J1" s="106"/>
      <c r="K1" s="106"/>
    </row>
    <row r="2" spans="1:11" ht="12" customHeight="1" x14ac:dyDescent="0.2">
      <c r="A2" s="92"/>
      <c r="B2" s="93">
        <v>2018</v>
      </c>
      <c r="C2" s="93">
        <v>2019</v>
      </c>
      <c r="D2" s="93">
        <v>2020</v>
      </c>
      <c r="E2" s="93">
        <v>2021</v>
      </c>
      <c r="F2" s="93">
        <v>2022</v>
      </c>
      <c r="G2" s="93">
        <v>2023</v>
      </c>
      <c r="H2" s="93">
        <v>2024</v>
      </c>
      <c r="I2" s="93">
        <v>2025</v>
      </c>
      <c r="J2" s="93">
        <v>2026</v>
      </c>
      <c r="K2" s="93">
        <v>2027</v>
      </c>
    </row>
    <row r="3" spans="1:11" ht="12" customHeight="1" x14ac:dyDescent="0.2">
      <c r="A3" s="94" t="s">
        <v>89</v>
      </c>
      <c r="B3" s="20">
        <v>18906.978999999996</v>
      </c>
      <c r="C3" s="20">
        <v>20887.963</v>
      </c>
      <c r="D3" s="20">
        <v>22336.132000000001</v>
      </c>
      <c r="E3" s="20">
        <v>24607.305000000004</v>
      </c>
      <c r="F3" s="20">
        <v>26632.267</v>
      </c>
      <c r="G3" s="20">
        <v>27556.500999999997</v>
      </c>
      <c r="H3" s="20">
        <v>27185.719999999998</v>
      </c>
      <c r="I3" s="20">
        <v>26752.849000000002</v>
      </c>
      <c r="J3" s="20">
        <v>26690.654999999999</v>
      </c>
      <c r="K3" s="20">
        <v>26519.220999999998</v>
      </c>
    </row>
    <row r="4" spans="1:11" ht="12" customHeight="1" x14ac:dyDescent="0.2">
      <c r="A4" s="18" t="s">
        <v>4</v>
      </c>
      <c r="B4" s="16">
        <v>10149.120999999999</v>
      </c>
      <c r="C4" s="16">
        <v>11674.876</v>
      </c>
      <c r="D4" s="16">
        <v>12712.067999999999</v>
      </c>
      <c r="E4" s="16">
        <v>13660.635</v>
      </c>
      <c r="F4" s="16">
        <v>15275.581</v>
      </c>
      <c r="G4" s="16">
        <v>15737.194</v>
      </c>
      <c r="H4" s="16">
        <v>15470.085999999999</v>
      </c>
      <c r="I4" s="16">
        <v>15186.779</v>
      </c>
      <c r="J4" s="16">
        <v>15077.569</v>
      </c>
      <c r="K4" s="16">
        <v>14912.849</v>
      </c>
    </row>
    <row r="5" spans="1:11" ht="12" customHeight="1" x14ac:dyDescent="0.2">
      <c r="A5" s="18" t="s">
        <v>3</v>
      </c>
      <c r="B5" s="16">
        <v>6818.6760000000004</v>
      </c>
      <c r="C5" s="16">
        <v>7166.7259999999997</v>
      </c>
      <c r="D5" s="16">
        <v>7498.7160000000003</v>
      </c>
      <c r="E5" s="16">
        <v>7776.9070000000002</v>
      </c>
      <c r="F5" s="16">
        <v>9482.7579999999998</v>
      </c>
      <c r="G5" s="16">
        <v>9728.5779999999995</v>
      </c>
      <c r="H5" s="16">
        <v>9644.9079999999994</v>
      </c>
      <c r="I5" s="16">
        <v>9506.4560000000001</v>
      </c>
      <c r="J5" s="16">
        <v>9546.3359999999993</v>
      </c>
      <c r="K5" s="16">
        <v>9539.6620000000003</v>
      </c>
    </row>
    <row r="6" spans="1:11" ht="12" customHeight="1" x14ac:dyDescent="0.2">
      <c r="A6" s="18" t="s">
        <v>5</v>
      </c>
      <c r="B6" s="16">
        <v>447.38799999999998</v>
      </c>
      <c r="C6" s="16">
        <v>597.77499999999998</v>
      </c>
      <c r="D6" s="16">
        <v>622.25099999999998</v>
      </c>
      <c r="E6" s="16">
        <v>1603.182</v>
      </c>
      <c r="F6" s="16">
        <v>1873.9280000000001</v>
      </c>
      <c r="G6" s="16">
        <v>2090.7289999999998</v>
      </c>
      <c r="H6" s="16">
        <v>2070.7260000000001</v>
      </c>
      <c r="I6" s="16">
        <v>2059.614</v>
      </c>
      <c r="J6" s="16">
        <v>2066.75</v>
      </c>
      <c r="K6" s="16">
        <v>2066.71</v>
      </c>
    </row>
    <row r="7" spans="1:11" ht="12" customHeight="1" x14ac:dyDescent="0.2">
      <c r="A7" s="18" t="s">
        <v>6</v>
      </c>
      <c r="B7" s="16">
        <v>661.13800000000003</v>
      </c>
      <c r="C7" s="16">
        <v>512.02499999999998</v>
      </c>
      <c r="D7" s="16">
        <v>527.42700000000002</v>
      </c>
      <c r="E7" s="16">
        <v>550.22199999999998</v>
      </c>
      <c r="F7" s="16">
        <v>0</v>
      </c>
      <c r="G7" s="16">
        <v>0</v>
      </c>
      <c r="H7" s="16">
        <v>0</v>
      </c>
      <c r="I7" s="16">
        <v>0</v>
      </c>
      <c r="J7" s="16">
        <v>0</v>
      </c>
      <c r="K7" s="16">
        <v>0</v>
      </c>
    </row>
    <row r="8" spans="1:11" ht="12" customHeight="1" x14ac:dyDescent="0.2">
      <c r="A8" s="18" t="s">
        <v>1</v>
      </c>
      <c r="B8" s="16">
        <v>564.96299999999997</v>
      </c>
      <c r="C8" s="16">
        <v>646.42200000000003</v>
      </c>
      <c r="D8" s="16">
        <v>667.75300000000004</v>
      </c>
      <c r="E8" s="16">
        <v>689.83799999999997</v>
      </c>
      <c r="F8" s="16">
        <v>0</v>
      </c>
      <c r="G8" s="16">
        <v>0</v>
      </c>
      <c r="H8" s="16">
        <v>0</v>
      </c>
      <c r="I8" s="16">
        <v>0</v>
      </c>
      <c r="J8" s="16">
        <v>0</v>
      </c>
      <c r="K8" s="16">
        <v>0</v>
      </c>
    </row>
    <row r="9" spans="1:11" ht="12" customHeight="1" x14ac:dyDescent="0.2">
      <c r="A9" s="18" t="s">
        <v>90</v>
      </c>
      <c r="B9" s="16">
        <v>265.69299999999998</v>
      </c>
      <c r="C9" s="16">
        <v>290.13900000000001</v>
      </c>
      <c r="D9" s="16">
        <v>307.91699999999997</v>
      </c>
      <c r="E9" s="16">
        <v>326.52100000000002</v>
      </c>
      <c r="F9" s="16">
        <v>0</v>
      </c>
      <c r="G9" s="16">
        <v>0</v>
      </c>
      <c r="H9" s="16">
        <v>0</v>
      </c>
      <c r="I9" s="16">
        <v>0</v>
      </c>
      <c r="J9" s="16">
        <v>0</v>
      </c>
      <c r="K9" s="16">
        <v>0</v>
      </c>
    </row>
    <row r="10" spans="1:11" ht="12" customHeight="1" x14ac:dyDescent="0.2">
      <c r="A10" s="18"/>
      <c r="B10" s="20"/>
      <c r="C10" s="20"/>
      <c r="D10" s="20"/>
      <c r="E10" s="16"/>
      <c r="F10" s="16"/>
      <c r="G10" s="16"/>
      <c r="H10" s="16"/>
      <c r="I10" s="16"/>
      <c r="J10" s="16"/>
      <c r="K10" s="16"/>
    </row>
    <row r="11" spans="1:11" ht="12" customHeight="1" x14ac:dyDescent="0.2">
      <c r="A11" s="19" t="s">
        <v>0</v>
      </c>
      <c r="B11" s="20">
        <v>1919.44</v>
      </c>
      <c r="C11" s="20">
        <v>2087.4929999999999</v>
      </c>
      <c r="D11" s="20">
        <v>2297.8980000000001</v>
      </c>
      <c r="E11" s="20">
        <v>2632.4490000000001</v>
      </c>
      <c r="F11" s="20">
        <v>2831.8710000000001</v>
      </c>
      <c r="G11" s="20">
        <v>2896.9540000000002</v>
      </c>
      <c r="H11" s="20">
        <v>2901.8319999999999</v>
      </c>
      <c r="I11" s="20">
        <v>2901.65</v>
      </c>
      <c r="J11" s="20">
        <v>2901.6120000000001</v>
      </c>
      <c r="K11" s="20">
        <v>2901.569</v>
      </c>
    </row>
    <row r="12" spans="1:11" ht="12" customHeight="1" x14ac:dyDescent="0.2">
      <c r="A12" s="18" t="s">
        <v>108</v>
      </c>
      <c r="B12" s="16">
        <v>1919.44</v>
      </c>
      <c r="C12" s="16">
        <v>2087.4929999999999</v>
      </c>
      <c r="D12" s="16">
        <v>2297.8980000000001</v>
      </c>
      <c r="E12" s="16">
        <v>2632.4490000000001</v>
      </c>
      <c r="F12" s="16">
        <v>0</v>
      </c>
      <c r="G12" s="16">
        <v>0</v>
      </c>
      <c r="H12" s="16">
        <v>0</v>
      </c>
      <c r="I12" s="16">
        <v>0</v>
      </c>
      <c r="J12" s="16">
        <v>0</v>
      </c>
      <c r="K12" s="16">
        <v>0</v>
      </c>
    </row>
    <row r="13" spans="1:11" ht="12" customHeight="1" x14ac:dyDescent="0.2">
      <c r="A13" s="18" t="s">
        <v>109</v>
      </c>
      <c r="B13" s="16">
        <v>0</v>
      </c>
      <c r="C13" s="16">
        <v>0</v>
      </c>
      <c r="D13" s="16">
        <v>0</v>
      </c>
      <c r="E13" s="16">
        <v>0</v>
      </c>
      <c r="F13" s="16">
        <f>IF(ISNA(VLOOKUP("1.12.03.02",'[2]Stand SAO'!$B:$M,7,0))/1000,0,VLOOKUP("1.12.03.02",'[2]Stand SAO'!$B:$M,7,0))/1000</f>
        <v>648.80799999999999</v>
      </c>
      <c r="G13" s="16">
        <f>IF(ISNA(VLOOKUP("1.12.03.02",'[2]Stand SAO'!$B:$M,8,0))/1000,0,VLOOKUP("1.12.03.02",'[2]Stand SAO'!$B:$M,8,0))/1000</f>
        <v>668.54700000000003</v>
      </c>
      <c r="H13" s="16">
        <f>IF(ISNA(VLOOKUP("1.12.03.02",'[2]Stand SAO'!$B:$M,9,0))/1000,0,VLOOKUP("1.12.03.02",'[2]Stand SAO'!$B:$M,9,0))/1000</f>
        <v>668.52300000000002</v>
      </c>
      <c r="I13" s="16">
        <f>IF(ISNA(VLOOKUP("1.12.03.02",'[2]Stand SAO'!$B:$M,10,0))/1000,0,VLOOKUP("1.12.03.02",'[2]Stand SAO'!$B:$M,10,0))/1000</f>
        <v>668.48</v>
      </c>
      <c r="J13" s="16">
        <f>IF(ISNA(VLOOKUP("1.12.03.02",'[2]Stand SAO'!$B:$M,11,0))/1000,0,VLOOKUP("1.12.03.02",'[2]Stand SAO'!$B:$M,11,0))/1000</f>
        <v>668.471</v>
      </c>
      <c r="K13" s="16">
        <f>IF(ISNA(VLOOKUP("1.12.03.02",'[2]Stand SAO'!$B:$M,12,0))/1000,0,VLOOKUP("1.12.03.02",'[2]Stand SAO'!$B:$M,12,0))/1000</f>
        <v>668.46100000000001</v>
      </c>
    </row>
    <row r="14" spans="1:11" ht="12" customHeight="1" x14ac:dyDescent="0.2">
      <c r="A14" s="18" t="s">
        <v>110</v>
      </c>
      <c r="B14" s="16">
        <v>0</v>
      </c>
      <c r="C14" s="16">
        <v>0</v>
      </c>
      <c r="D14" s="16">
        <v>0</v>
      </c>
      <c r="E14" s="16">
        <v>0</v>
      </c>
      <c r="F14" s="16">
        <f>IF(ISNA(VLOOKUP("1.12.03.03",'[2]Stand SAO'!$B:$M,7,0))/1000,0,VLOOKUP("1.12.03.03",'[2]Stand SAO'!$B:$M,7,0))/1000</f>
        <v>1989.1</v>
      </c>
      <c r="G14" s="16">
        <f>IF(ISNA(VLOOKUP("1.12.03.03",'[2]Stand SAO'!$B:$M,8,0))/1000,0,VLOOKUP("1.12.03.03",'[2]Stand SAO'!$B:$M,8,0))/1000</f>
        <v>2031.431</v>
      </c>
      <c r="H14" s="16">
        <f>IF(ISNA(VLOOKUP("1.12.03.03",'[2]Stand SAO'!$B:$M,9,0))/1000,0,VLOOKUP("1.12.03.03",'[2]Stand SAO'!$B:$M,9,0))/1000</f>
        <v>2036.338</v>
      </c>
      <c r="I14" s="16">
        <f>IF(ISNA(VLOOKUP("1.12.03.03",'[2]Stand SAO'!$B:$M,10,0))/1000,0,VLOOKUP("1.12.03.03",'[2]Stand SAO'!$B:$M,10,0))/1000</f>
        <v>2036.2070000000001</v>
      </c>
      <c r="J14" s="16">
        <f>IF(ISNA(VLOOKUP("1.12.03.03",'[2]Stand SAO'!$B:$M,11,0))/1000,0,VLOOKUP("1.12.03.03",'[2]Stand SAO'!$B:$M,11,0))/1000</f>
        <v>2036.1790000000001</v>
      </c>
      <c r="K14" s="16">
        <f>IF(ISNA(VLOOKUP("1.12.03.03",'[2]Stand SAO'!$B:$M,12,0))/1000,0,VLOOKUP("1.12.03.03",'[2]Stand SAO'!$B:$M,12,0))/1000</f>
        <v>2036.1479999999999</v>
      </c>
    </row>
    <row r="15" spans="1:11" ht="12" customHeight="1" x14ac:dyDescent="0.2">
      <c r="A15" s="18" t="s">
        <v>111</v>
      </c>
      <c r="B15" s="16">
        <v>0</v>
      </c>
      <c r="C15" s="16">
        <v>0</v>
      </c>
      <c r="D15" s="16">
        <v>0</v>
      </c>
      <c r="E15" s="16">
        <v>0</v>
      </c>
      <c r="F15" s="16">
        <f>IF(ISNA(VLOOKUP("1.12.03.04",'[2]Stand SAO'!$B:$M,7,0))/1000,0,VLOOKUP("1.12.03.04",'[2]Stand SAO'!$B:$M,7,0))/1000</f>
        <v>193.96299999999999</v>
      </c>
      <c r="G15" s="16">
        <f>IF(ISNA(VLOOKUP("1.12.03.04",'[2]Stand SAO'!$B:$M,8,0))/1000,0,VLOOKUP("1.12.03.04",'[2]Stand SAO'!$B:$M,8,0))/1000</f>
        <v>196.976</v>
      </c>
      <c r="H15" s="16">
        <f>IF(ISNA(VLOOKUP("1.12.03.04",'[2]Stand SAO'!$B:$M,9,0))/1000,0,VLOOKUP("1.12.03.04",'[2]Stand SAO'!$B:$M,9,0))/1000</f>
        <v>196.971</v>
      </c>
      <c r="I15" s="16">
        <f>IF(ISNA(VLOOKUP("1.12.03.04",'[2]Stand SAO'!$B:$M,10,0))/1000,0,VLOOKUP("1.12.03.04",'[2]Stand SAO'!$B:$M,10,0))/1000</f>
        <v>196.96299999999999</v>
      </c>
      <c r="J15" s="16">
        <f>IF(ISNA(VLOOKUP("1.12.03.04",'[2]Stand SAO'!$B:$M,11,0))/1000,0,VLOOKUP("1.12.03.04",'[2]Stand SAO'!$B:$M,11,0))/1000</f>
        <v>196.96199999999999</v>
      </c>
      <c r="K15" s="16">
        <f>IF(ISNA(VLOOKUP("1.12.03.04",'[2]Stand SAO'!$B:$M,12,0))/1000,0,VLOOKUP("1.12.03.04",'[2]Stand SAO'!$B:$M,12,0))/1000</f>
        <v>196.96</v>
      </c>
    </row>
    <row r="16" spans="1:11" ht="12" customHeight="1" x14ac:dyDescent="0.2">
      <c r="A16" s="19"/>
      <c r="B16" s="16"/>
      <c r="C16" s="16"/>
      <c r="D16" s="16"/>
      <c r="E16" s="20"/>
      <c r="F16" s="20"/>
      <c r="G16" s="20"/>
      <c r="H16" s="20"/>
      <c r="I16" s="20"/>
      <c r="J16" s="20"/>
      <c r="K16" s="20"/>
    </row>
    <row r="17" spans="1:11" ht="12" customHeight="1" x14ac:dyDescent="0.2">
      <c r="A17" s="19" t="s">
        <v>7</v>
      </c>
      <c r="B17" s="20">
        <v>807.74599999999998</v>
      </c>
      <c r="C17" s="20">
        <v>825.42600000000004</v>
      </c>
      <c r="D17" s="20">
        <v>1533.9389999999999</v>
      </c>
      <c r="E17" s="20">
        <v>945.59100000000001</v>
      </c>
      <c r="F17" s="20">
        <v>999.09199999999998</v>
      </c>
      <c r="G17" s="20">
        <v>3065.7820000000002</v>
      </c>
      <c r="H17" s="20">
        <v>5483.3319999999994</v>
      </c>
      <c r="I17" s="20">
        <v>7963.9419999999991</v>
      </c>
      <c r="J17" s="20">
        <v>10657.212</v>
      </c>
      <c r="K17" s="20">
        <v>13194.656000000001</v>
      </c>
    </row>
    <row r="18" spans="1:11" ht="12" customHeight="1" x14ac:dyDescent="0.2">
      <c r="A18" s="18" t="s">
        <v>8</v>
      </c>
      <c r="B18" s="16">
        <v>0</v>
      </c>
      <c r="C18" s="16">
        <v>0</v>
      </c>
      <c r="D18" s="16">
        <v>0</v>
      </c>
      <c r="E18" s="16">
        <v>0</v>
      </c>
      <c r="F18" s="16">
        <v>0</v>
      </c>
      <c r="G18" s="16">
        <v>0</v>
      </c>
      <c r="H18" s="16">
        <v>0</v>
      </c>
      <c r="I18" s="16">
        <v>0</v>
      </c>
      <c r="J18" s="16">
        <v>0</v>
      </c>
      <c r="K18" s="16">
        <v>0</v>
      </c>
    </row>
    <row r="19" spans="1:11" ht="12" customHeight="1" x14ac:dyDescent="0.2">
      <c r="A19" s="18" t="s">
        <v>11</v>
      </c>
      <c r="B19" s="16">
        <v>196.05799999999999</v>
      </c>
      <c r="C19" s="16">
        <v>215.905</v>
      </c>
      <c r="D19" s="16">
        <v>251.953</v>
      </c>
      <c r="E19" s="16">
        <v>270.24</v>
      </c>
      <c r="F19" s="16">
        <v>291.69900000000001</v>
      </c>
      <c r="G19" s="16">
        <v>289.40199999999999</v>
      </c>
      <c r="H19" s="16">
        <v>312.20499999999998</v>
      </c>
      <c r="I19" s="16">
        <v>327.89299999999997</v>
      </c>
      <c r="J19" s="16">
        <v>338.63600000000002</v>
      </c>
      <c r="K19" s="16">
        <v>290.63600000000002</v>
      </c>
    </row>
    <row r="20" spans="1:11" ht="18.75" customHeight="1" x14ac:dyDescent="0.2">
      <c r="A20" s="18" t="s">
        <v>112</v>
      </c>
      <c r="B20" s="16">
        <v>466.96199999999999</v>
      </c>
      <c r="C20" s="16">
        <v>555.69000000000005</v>
      </c>
      <c r="D20" s="16">
        <v>536.95000000000005</v>
      </c>
      <c r="E20" s="16">
        <v>525.35500000000002</v>
      </c>
      <c r="F20" s="16">
        <v>507.39800000000002</v>
      </c>
      <c r="G20" s="16">
        <v>520.09400000000005</v>
      </c>
      <c r="H20" s="16">
        <v>520.70899999999995</v>
      </c>
      <c r="I20" s="16">
        <v>520.899</v>
      </c>
      <c r="J20" s="16">
        <v>520.971</v>
      </c>
      <c r="K20" s="16">
        <v>510.971</v>
      </c>
    </row>
    <row r="21" spans="1:11" ht="14.75" customHeight="1" x14ac:dyDescent="0.2">
      <c r="A21" s="18" t="s">
        <v>2</v>
      </c>
      <c r="B21" s="16">
        <v>144.726</v>
      </c>
      <c r="C21" s="16">
        <v>53.831000000000003</v>
      </c>
      <c r="D21" s="16">
        <v>745.03599999999994</v>
      </c>
      <c r="E21" s="16">
        <v>149.99600000000001</v>
      </c>
      <c r="F21" s="16">
        <v>199.995</v>
      </c>
      <c r="G21" s="16">
        <v>2256.2860000000001</v>
      </c>
      <c r="H21" s="16">
        <v>4650.4179999999997</v>
      </c>
      <c r="I21" s="16">
        <v>7115.15</v>
      </c>
      <c r="J21" s="16">
        <v>9797.6049999999996</v>
      </c>
      <c r="K21" s="16">
        <v>12393.049000000001</v>
      </c>
    </row>
    <row r="22" spans="1:11" ht="17" customHeight="1" x14ac:dyDescent="0.2">
      <c r="A22" s="18"/>
      <c r="B22" s="16"/>
      <c r="C22" s="16"/>
      <c r="D22" s="16"/>
      <c r="E22" s="16"/>
      <c r="F22" s="16"/>
      <c r="G22" s="16"/>
      <c r="H22" s="16"/>
      <c r="I22" s="16"/>
      <c r="J22" s="16"/>
      <c r="K22" s="16"/>
    </row>
    <row r="23" spans="1:11" ht="10" x14ac:dyDescent="0.2">
      <c r="A23" s="21" t="s">
        <v>113</v>
      </c>
      <c r="B23" s="17">
        <v>21634.164999999994</v>
      </c>
      <c r="C23" s="17">
        <v>23800.881999999998</v>
      </c>
      <c r="D23" s="17">
        <v>26167.969000000001</v>
      </c>
      <c r="E23" s="17">
        <v>28185.345000000005</v>
      </c>
      <c r="F23" s="17">
        <v>30463.23</v>
      </c>
      <c r="G23" s="17">
        <v>33519.237000000001</v>
      </c>
      <c r="H23" s="17">
        <v>35570.883999999998</v>
      </c>
      <c r="I23" s="17">
        <v>37618.441000000006</v>
      </c>
      <c r="J23" s="17">
        <v>40249.478999999999</v>
      </c>
      <c r="K23" s="17">
        <v>42615.445999999996</v>
      </c>
    </row>
    <row r="24" spans="1:11" ht="16.5" customHeight="1" x14ac:dyDescent="0.2">
      <c r="A24" s="18" t="s">
        <v>10</v>
      </c>
      <c r="B24" s="16">
        <v>1770.6880000000001</v>
      </c>
      <c r="C24" s="16">
        <v>1845.5889999999999</v>
      </c>
      <c r="D24" s="16">
        <v>1883.0630000000001</v>
      </c>
      <c r="E24" s="16">
        <v>1991.6</v>
      </c>
      <c r="F24" s="16">
        <v>2113.607</v>
      </c>
      <c r="G24" s="16">
        <v>2155.5070000000001</v>
      </c>
      <c r="H24" s="16">
        <v>2231.2069999999999</v>
      </c>
      <c r="I24" s="16">
        <v>2437.8000000000002</v>
      </c>
      <c r="J24" s="16">
        <v>2537.5</v>
      </c>
      <c r="K24" s="16">
        <v>2619.4</v>
      </c>
    </row>
    <row r="25" spans="1:11" ht="12" customHeight="1" x14ac:dyDescent="0.2">
      <c r="A25" s="21" t="s">
        <v>114</v>
      </c>
      <c r="B25" s="17">
        <v>19863.476999999992</v>
      </c>
      <c r="C25" s="17">
        <v>21955.292999999998</v>
      </c>
      <c r="D25" s="17">
        <v>24284.906000000003</v>
      </c>
      <c r="E25" s="17">
        <v>26193.745000000006</v>
      </c>
      <c r="F25" s="17">
        <v>28349.623</v>
      </c>
      <c r="G25" s="17">
        <v>31363.73</v>
      </c>
      <c r="H25" s="17">
        <v>33339.676999999996</v>
      </c>
      <c r="I25" s="17">
        <v>35180.641000000003</v>
      </c>
      <c r="J25" s="17">
        <v>37711.978999999999</v>
      </c>
      <c r="K25" s="17">
        <v>39996.045999999995</v>
      </c>
    </row>
    <row r="26" spans="1:11" ht="21.5" customHeight="1" x14ac:dyDescent="0.35">
      <c r="A26" s="109" t="s">
        <v>115</v>
      </c>
      <c r="B26" s="109"/>
      <c r="C26" s="109"/>
      <c r="D26" s="109"/>
      <c r="E26" s="109"/>
      <c r="F26" s="109"/>
      <c r="G26" s="109"/>
      <c r="H26" s="109"/>
      <c r="I26" s="110"/>
      <c r="J26" s="110"/>
      <c r="K26" s="110"/>
    </row>
    <row r="27" spans="1:11" ht="29" customHeight="1" x14ac:dyDescent="0.35">
      <c r="A27" s="107" t="s">
        <v>116</v>
      </c>
      <c r="B27" s="107"/>
      <c r="C27" s="107"/>
      <c r="D27" s="107"/>
      <c r="E27" s="107"/>
      <c r="F27" s="107"/>
      <c r="G27" s="107"/>
      <c r="H27" s="107"/>
      <c r="I27" s="108"/>
      <c r="J27" s="108"/>
      <c r="K27" s="108"/>
    </row>
    <row r="32" spans="1:11" ht="12" customHeight="1" x14ac:dyDescent="0.2">
      <c r="B32" s="15"/>
      <c r="C32" s="15"/>
      <c r="D32" s="15"/>
      <c r="E32" s="15"/>
      <c r="F32" s="15"/>
      <c r="G32" s="15"/>
      <c r="H32" s="15"/>
      <c r="I32" s="15"/>
      <c r="J32" s="15"/>
      <c r="K32" s="15"/>
    </row>
    <row r="33" spans="2:11" ht="12" customHeight="1" x14ac:dyDescent="0.2">
      <c r="B33" s="15"/>
      <c r="C33" s="15"/>
      <c r="D33" s="15"/>
      <c r="E33" s="15"/>
      <c r="F33" s="15"/>
      <c r="G33" s="15"/>
      <c r="H33" s="15"/>
      <c r="I33" s="15"/>
      <c r="J33" s="15"/>
      <c r="K33" s="15"/>
    </row>
    <row r="34" spans="2:11" ht="12" customHeight="1" x14ac:dyDescent="0.2">
      <c r="B34" s="15"/>
      <c r="C34" s="15"/>
      <c r="D34" s="15"/>
      <c r="E34" s="15"/>
      <c r="F34" s="15"/>
      <c r="G34" s="15"/>
      <c r="H34" s="15"/>
      <c r="I34" s="15"/>
      <c r="J34" s="15"/>
      <c r="K34" s="15"/>
    </row>
    <row r="35" spans="2:11" ht="12" customHeight="1" x14ac:dyDescent="0.2">
      <c r="E35" s="51"/>
      <c r="F35" s="51"/>
      <c r="G35" s="51"/>
      <c r="H35" s="51"/>
      <c r="I35" s="51"/>
      <c r="J35" s="51"/>
    </row>
    <row r="37" spans="2:11" ht="12" customHeight="1" x14ac:dyDescent="0.35">
      <c r="E37" s="14"/>
      <c r="F37" s="14"/>
      <c r="G37" s="14"/>
      <c r="H37" s="14"/>
      <c r="I37" s="14"/>
      <c r="J37" s="14"/>
    </row>
    <row r="38" spans="2:11" ht="12" customHeight="1" x14ac:dyDescent="0.35">
      <c r="E38" s="14"/>
      <c r="F38" s="14"/>
      <c r="G38" s="14"/>
      <c r="H38" s="14"/>
      <c r="I38" s="14"/>
      <c r="J38" s="14"/>
    </row>
    <row r="39" spans="2:11" ht="12" customHeight="1" x14ac:dyDescent="0.2">
      <c r="E39" s="10"/>
      <c r="F39" s="10"/>
      <c r="G39" s="10"/>
      <c r="H39" s="10"/>
      <c r="I39" s="10"/>
      <c r="J39" s="10"/>
    </row>
    <row r="45" spans="2:11" ht="15.75" customHeight="1" x14ac:dyDescent="0.2"/>
    <row r="47" spans="2:11" ht="17.25" customHeight="1" x14ac:dyDescent="0.2"/>
    <row r="48" spans="2:11" ht="15" customHeight="1" x14ac:dyDescent="0.2"/>
    <row r="49" spans="1:10" ht="21.75" customHeight="1" x14ac:dyDescent="0.2"/>
    <row r="50" spans="1:10" ht="38.25" customHeight="1" x14ac:dyDescent="0.2"/>
    <row r="51" spans="1:10" ht="12" customHeight="1" x14ac:dyDescent="0.2">
      <c r="E51" s="9"/>
      <c r="F51" s="9"/>
      <c r="G51" s="9"/>
      <c r="H51" s="9"/>
      <c r="I51" s="9"/>
      <c r="J51" s="9"/>
    </row>
    <row r="55" spans="1:10" ht="12" customHeight="1" x14ac:dyDescent="0.2">
      <c r="A55" s="1" t="s">
        <v>12</v>
      </c>
      <c r="E55" s="2">
        <v>525.35500000000002</v>
      </c>
      <c r="F55" s="2">
        <v>507.39800000000002</v>
      </c>
      <c r="G55" s="2">
        <v>520.09400000000005</v>
      </c>
      <c r="H55" s="2">
        <v>520.70899999999995</v>
      </c>
      <c r="I55" s="2">
        <v>520.899</v>
      </c>
      <c r="J55" s="2">
        <v>520.971</v>
      </c>
    </row>
    <row r="56" spans="1:10" ht="12" customHeight="1" x14ac:dyDescent="0.2">
      <c r="A56" s="1" t="s">
        <v>13</v>
      </c>
      <c r="E56" s="2">
        <v>149.99600000000001</v>
      </c>
      <c r="F56" s="2">
        <v>199.995</v>
      </c>
      <c r="G56" s="2">
        <v>2256.2860000000001</v>
      </c>
      <c r="H56" s="2">
        <v>4650.4179999999997</v>
      </c>
      <c r="I56" s="2">
        <v>7115.15</v>
      </c>
      <c r="J56" s="2">
        <v>9797.6049999999996</v>
      </c>
    </row>
    <row r="57" spans="1:10" ht="12" customHeight="1" x14ac:dyDescent="0.2">
      <c r="A57" s="1" t="s">
        <v>14</v>
      </c>
      <c r="E57" s="2">
        <v>0</v>
      </c>
      <c r="F57" s="2">
        <v>0</v>
      </c>
      <c r="G57" s="2">
        <v>0</v>
      </c>
      <c r="H57" s="2">
        <v>0</v>
      </c>
      <c r="I57" s="2">
        <v>0</v>
      </c>
      <c r="J57" s="2">
        <v>0</v>
      </c>
    </row>
    <row r="58" spans="1:10" ht="12" customHeight="1" x14ac:dyDescent="0.2">
      <c r="E58" s="4"/>
      <c r="F58" s="4"/>
      <c r="G58" s="4"/>
      <c r="H58" s="4"/>
      <c r="I58" s="4"/>
      <c r="J58" s="4"/>
    </row>
    <row r="59" spans="1:10" ht="12" customHeight="1" x14ac:dyDescent="0.2">
      <c r="E59" s="4"/>
      <c r="F59" s="4"/>
      <c r="G59" s="4"/>
      <c r="H59" s="4"/>
      <c r="I59" s="4"/>
      <c r="J59" s="4"/>
    </row>
    <row r="60" spans="1:10" ht="12" customHeight="1" x14ac:dyDescent="0.2">
      <c r="E60" s="5"/>
      <c r="F60" s="5"/>
      <c r="G60" s="5"/>
      <c r="H60" s="5"/>
      <c r="I60" s="5"/>
      <c r="J60" s="5"/>
    </row>
    <row r="61" spans="1:10" ht="12" customHeight="1" x14ac:dyDescent="0.35">
      <c r="E61" s="7">
        <v>2017</v>
      </c>
      <c r="F61" s="7">
        <v>2018</v>
      </c>
      <c r="G61" s="7">
        <v>2019</v>
      </c>
      <c r="H61" s="7">
        <v>2020</v>
      </c>
      <c r="I61" s="7">
        <v>2021</v>
      </c>
      <c r="J61" s="7">
        <v>2022</v>
      </c>
    </row>
    <row r="62" spans="1:10" ht="12" customHeight="1" x14ac:dyDescent="0.35">
      <c r="E62" s="7">
        <v>375018</v>
      </c>
      <c r="F62" s="7">
        <v>374937</v>
      </c>
      <c r="G62" s="7">
        <v>374937</v>
      </c>
      <c r="H62" s="7">
        <v>374938</v>
      </c>
      <c r="I62" s="7">
        <v>374939</v>
      </c>
      <c r="J62" s="7">
        <v>374940</v>
      </c>
    </row>
    <row r="63" spans="1:10" ht="12" customHeight="1" x14ac:dyDescent="0.35">
      <c r="E63" s="7">
        <v>277461</v>
      </c>
      <c r="F63" s="7">
        <v>267444</v>
      </c>
      <c r="G63" s="7">
        <v>267444</v>
      </c>
      <c r="H63" s="7">
        <v>267445</v>
      </c>
      <c r="I63" s="7">
        <v>267446</v>
      </c>
      <c r="J63" s="7">
        <v>267447</v>
      </c>
    </row>
    <row r="64" spans="1:10" ht="12" customHeight="1" x14ac:dyDescent="0.35">
      <c r="E64" s="7">
        <v>65108</v>
      </c>
      <c r="F64" s="7">
        <v>65108</v>
      </c>
      <c r="G64" s="7">
        <v>65108</v>
      </c>
      <c r="H64" s="7">
        <v>65109</v>
      </c>
      <c r="I64" s="7">
        <v>65110</v>
      </c>
      <c r="J64" s="7">
        <v>65111</v>
      </c>
    </row>
    <row r="65" spans="1:10" ht="12" customHeight="1" x14ac:dyDescent="0.35">
      <c r="E65" s="6">
        <v>717587</v>
      </c>
      <c r="F65" s="6">
        <v>707489</v>
      </c>
      <c r="G65" s="6">
        <v>707489</v>
      </c>
      <c r="H65" s="6">
        <v>707490</v>
      </c>
      <c r="I65" s="6">
        <v>707491</v>
      </c>
      <c r="J65" s="6">
        <v>707492</v>
      </c>
    </row>
    <row r="66" spans="1:10" ht="12" customHeight="1" x14ac:dyDescent="0.2">
      <c r="E66" s="2"/>
      <c r="F66" s="2"/>
      <c r="G66" s="2"/>
      <c r="H66" s="2"/>
      <c r="I66" s="2"/>
      <c r="J66" s="2"/>
    </row>
    <row r="68" spans="1:10" ht="12" customHeight="1" x14ac:dyDescent="0.2">
      <c r="E68" s="2"/>
      <c r="F68" s="2"/>
      <c r="G68" s="2"/>
      <c r="H68" s="2"/>
      <c r="I68" s="2"/>
      <c r="J68" s="2"/>
    </row>
    <row r="71" spans="1:10" s="3" customFormat="1" ht="12" customHeight="1" x14ac:dyDescent="0.2">
      <c r="A71" s="1"/>
      <c r="B71" s="1"/>
      <c r="C71" s="1"/>
      <c r="D71" s="1"/>
      <c r="E71" s="1"/>
      <c r="F71" s="1"/>
      <c r="G71" s="1"/>
      <c r="H71" s="1"/>
      <c r="I71" s="1"/>
      <c r="J71" s="1"/>
    </row>
  </sheetData>
  <mergeCells count="3">
    <mergeCell ref="A1:K1"/>
    <mergeCell ref="A27:K27"/>
    <mergeCell ref="A26:K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96"/>
  <sheetViews>
    <sheetView topLeftCell="A19" zoomScaleNormal="100" workbookViewId="0">
      <selection activeCell="E26" sqref="E26:J35"/>
    </sheetView>
  </sheetViews>
  <sheetFormatPr defaultColWidth="9.08984375" defaultRowHeight="12" customHeight="1" x14ac:dyDescent="0.2"/>
  <cols>
    <col min="1" max="1" width="37.1796875" style="1" customWidth="1"/>
    <col min="2" max="2" width="19.81640625" style="1" customWidth="1"/>
    <col min="3" max="4" width="9.1796875" style="1" bestFit="1" customWidth="1"/>
    <col min="5" max="5" width="8.08984375" style="1" customWidth="1"/>
    <col min="6" max="6" width="9.1796875" style="1" bestFit="1" customWidth="1"/>
    <col min="7" max="7" width="8.08984375" style="1" customWidth="1"/>
    <col min="8" max="8" width="9.1796875" style="1" bestFit="1" customWidth="1"/>
    <col min="9" max="10" width="8.08984375" style="1" customWidth="1"/>
    <col min="11" max="11" width="13.81640625" style="1" bestFit="1" customWidth="1"/>
    <col min="12" max="16384" width="9.08984375" style="1"/>
  </cols>
  <sheetData>
    <row r="1" spans="1:10" ht="12" customHeight="1" x14ac:dyDescent="0.2">
      <c r="A1" s="114" t="s">
        <v>23</v>
      </c>
      <c r="B1" s="114"/>
      <c r="C1" s="114"/>
      <c r="D1" s="114"/>
      <c r="E1" s="114"/>
      <c r="F1" s="114"/>
      <c r="G1" s="114"/>
      <c r="H1" s="114"/>
      <c r="I1" s="114"/>
      <c r="J1" s="115"/>
    </row>
    <row r="2" spans="1:10" ht="12" customHeight="1" x14ac:dyDescent="0.2">
      <c r="A2" s="22"/>
      <c r="B2" s="22">
        <v>2019</v>
      </c>
      <c r="C2" s="22">
        <v>2020</v>
      </c>
      <c r="D2" s="22">
        <v>2021</v>
      </c>
      <c r="E2" s="22">
        <v>2022</v>
      </c>
      <c r="F2" s="22">
        <v>2023</v>
      </c>
      <c r="G2" s="22">
        <v>2024</v>
      </c>
      <c r="H2" s="22">
        <v>2025</v>
      </c>
      <c r="I2" s="22">
        <v>2026</v>
      </c>
      <c r="J2" s="22">
        <v>2027</v>
      </c>
    </row>
    <row r="3" spans="1:10" ht="12" customHeight="1" x14ac:dyDescent="0.2">
      <c r="A3" s="23" t="s">
        <v>41</v>
      </c>
      <c r="B3" s="32">
        <v>20887.963</v>
      </c>
      <c r="C3" s="32">
        <v>22355.034000000003</v>
      </c>
      <c r="D3" s="32">
        <v>24850.305000000004</v>
      </c>
      <c r="E3" s="32">
        <v>26133.54</v>
      </c>
      <c r="F3" s="32">
        <v>26113.291000000001</v>
      </c>
      <c r="G3" s="32">
        <v>26118.125999999997</v>
      </c>
      <c r="H3" s="32">
        <v>26104.834999999999</v>
      </c>
      <c r="I3" s="32">
        <v>26125.316999999999</v>
      </c>
      <c r="J3" s="32">
        <v>26125.316999999999</v>
      </c>
    </row>
    <row r="4" spans="1:10" ht="12" customHeight="1" x14ac:dyDescent="0.2">
      <c r="A4" s="24" t="s">
        <v>94</v>
      </c>
      <c r="B4" s="33">
        <v>0</v>
      </c>
      <c r="C4" s="33">
        <v>-18.902000000001024</v>
      </c>
      <c r="D4" s="33">
        <v>-243</v>
      </c>
      <c r="E4" s="33">
        <v>0</v>
      </c>
      <c r="F4" s="33">
        <v>0</v>
      </c>
      <c r="G4" s="33">
        <v>0</v>
      </c>
      <c r="H4" s="33">
        <v>0</v>
      </c>
      <c r="I4" s="33">
        <v>0</v>
      </c>
      <c r="J4" s="33">
        <v>0</v>
      </c>
    </row>
    <row r="5" spans="1:10" ht="12" customHeight="1" x14ac:dyDescent="0.2">
      <c r="A5" s="24" t="s">
        <v>45</v>
      </c>
      <c r="B5" s="33">
        <v>0</v>
      </c>
      <c r="C5" s="33">
        <v>0</v>
      </c>
      <c r="D5" s="33">
        <v>0</v>
      </c>
      <c r="E5" s="33">
        <v>-8</v>
      </c>
      <c r="F5" s="33">
        <v>0</v>
      </c>
      <c r="G5" s="33">
        <v>0</v>
      </c>
      <c r="H5" s="33">
        <v>0</v>
      </c>
      <c r="I5" s="33">
        <v>0</v>
      </c>
      <c r="J5" s="33">
        <v>0</v>
      </c>
    </row>
    <row r="6" spans="1:10" ht="12" customHeight="1" x14ac:dyDescent="0.2">
      <c r="A6" s="24" t="s">
        <v>42</v>
      </c>
      <c r="B6" s="33">
        <v>0</v>
      </c>
      <c r="C6" s="33">
        <v>0</v>
      </c>
      <c r="D6" s="33">
        <v>0</v>
      </c>
      <c r="E6" s="33">
        <v>842.80299999999625</v>
      </c>
      <c r="F6" s="33">
        <v>834.06899999999587</v>
      </c>
      <c r="G6" s="33">
        <v>834.24500000000262</v>
      </c>
      <c r="H6" s="33">
        <v>833.75900000000183</v>
      </c>
      <c r="I6" s="33">
        <v>834.41400000000067</v>
      </c>
      <c r="J6" s="33">
        <v>918.93299999999999</v>
      </c>
    </row>
    <row r="7" spans="1:10" ht="12" customHeight="1" x14ac:dyDescent="0.2">
      <c r="A7" s="80" t="s">
        <v>93</v>
      </c>
      <c r="B7" s="28">
        <v>0</v>
      </c>
      <c r="C7" s="28">
        <v>-8.3844042819691822E-13</v>
      </c>
      <c r="D7" s="28">
        <v>0</v>
      </c>
      <c r="E7" s="28">
        <v>-336.07599999999729</v>
      </c>
      <c r="F7" s="28">
        <v>609.14099999999962</v>
      </c>
      <c r="G7" s="28">
        <v>233.34899999999834</v>
      </c>
      <c r="H7" s="28">
        <v>-185.74499999999898</v>
      </c>
      <c r="I7" s="28">
        <v>-269.07600000000093</v>
      </c>
      <c r="J7" s="28">
        <v>-525.02900000000136</v>
      </c>
    </row>
    <row r="8" spans="1:10" ht="12" customHeight="1" x14ac:dyDescent="0.2">
      <c r="A8" s="53" t="s">
        <v>46</v>
      </c>
      <c r="B8" s="69">
        <v>0</v>
      </c>
      <c r="C8" s="69">
        <v>-18.902000000001863</v>
      </c>
      <c r="D8" s="69">
        <v>-243</v>
      </c>
      <c r="E8" s="69">
        <v>498.72699999999895</v>
      </c>
      <c r="F8" s="69">
        <v>1443.2099999999955</v>
      </c>
      <c r="G8" s="69">
        <v>1067.594000000001</v>
      </c>
      <c r="H8" s="69">
        <v>648.01400000000285</v>
      </c>
      <c r="I8" s="69">
        <v>565.33799999999974</v>
      </c>
      <c r="J8" s="69">
        <v>393.90399999999863</v>
      </c>
    </row>
    <row r="9" spans="1:10" ht="12" customHeight="1" x14ac:dyDescent="0.2">
      <c r="A9" s="25" t="s">
        <v>91</v>
      </c>
      <c r="B9" s="52">
        <v>20887.963</v>
      </c>
      <c r="C9" s="52">
        <v>22336.132000000001</v>
      </c>
      <c r="D9" s="52">
        <v>24607.305000000004</v>
      </c>
      <c r="E9" s="52">
        <v>26632.267</v>
      </c>
      <c r="F9" s="52">
        <v>27556.500999999997</v>
      </c>
      <c r="G9" s="52">
        <v>27185.719999999998</v>
      </c>
      <c r="H9" s="52">
        <v>26752.849000000002</v>
      </c>
      <c r="I9" s="52">
        <v>26690.654999999999</v>
      </c>
      <c r="J9" s="52">
        <v>26519.220999999998</v>
      </c>
    </row>
    <row r="10" spans="1:10" ht="12" customHeight="1" x14ac:dyDescent="0.2">
      <c r="A10" s="23"/>
      <c r="B10" s="23"/>
      <c r="C10" s="23"/>
      <c r="D10" s="23"/>
      <c r="E10" s="26"/>
      <c r="F10" s="26"/>
      <c r="G10" s="26"/>
      <c r="H10" s="26"/>
      <c r="I10" s="26"/>
      <c r="J10" s="26"/>
    </row>
    <row r="11" spans="1:10" ht="32.5" customHeight="1" x14ac:dyDescent="0.2">
      <c r="A11" s="116" t="s">
        <v>22</v>
      </c>
      <c r="B11" s="116"/>
      <c r="C11" s="116"/>
      <c r="D11" s="116"/>
      <c r="E11" s="116"/>
      <c r="F11" s="116"/>
      <c r="G11" s="116"/>
      <c r="H11" s="116"/>
      <c r="I11" s="116"/>
      <c r="J11" s="117"/>
    </row>
    <row r="12" spans="1:10" ht="12" customHeight="1" x14ac:dyDescent="0.2">
      <c r="A12" s="27"/>
      <c r="B12" s="27"/>
      <c r="C12" s="27"/>
      <c r="D12" s="27"/>
      <c r="E12" s="28"/>
      <c r="F12" s="28"/>
      <c r="G12" s="28"/>
      <c r="H12" s="28"/>
      <c r="I12" s="28"/>
      <c r="J12" s="28"/>
    </row>
    <row r="13" spans="1:10" ht="12" customHeight="1" x14ac:dyDescent="0.2">
      <c r="A13" s="111" t="s">
        <v>95</v>
      </c>
      <c r="B13" s="111"/>
      <c r="C13" s="111"/>
      <c r="D13" s="111"/>
      <c r="E13" s="112"/>
      <c r="F13" s="113"/>
      <c r="G13" s="113"/>
      <c r="H13" s="113"/>
      <c r="I13" s="113"/>
      <c r="J13" s="113"/>
    </row>
    <row r="14" spans="1:10" ht="12" customHeight="1" x14ac:dyDescent="0.2">
      <c r="A14" s="81" t="s">
        <v>19</v>
      </c>
      <c r="B14" s="66"/>
      <c r="C14" s="66"/>
      <c r="D14" s="66"/>
      <c r="E14" s="82"/>
      <c r="F14" s="28"/>
      <c r="G14" s="28"/>
      <c r="H14" s="28"/>
      <c r="I14" s="28"/>
      <c r="J14" s="28"/>
    </row>
    <row r="15" spans="1:10" ht="12" customHeight="1" x14ac:dyDescent="0.2">
      <c r="A15" s="83" t="s">
        <v>96</v>
      </c>
      <c r="B15" s="66"/>
      <c r="C15" s="82">
        <v>-18.902000000000001</v>
      </c>
      <c r="D15" s="82">
        <v>-243</v>
      </c>
      <c r="E15" s="82"/>
      <c r="F15" s="28"/>
      <c r="G15" s="28"/>
      <c r="H15" s="28"/>
      <c r="I15" s="28"/>
      <c r="J15" s="28"/>
    </row>
    <row r="16" spans="1:10" ht="30" x14ac:dyDescent="0.2">
      <c r="A16" s="66" t="s">
        <v>97</v>
      </c>
      <c r="B16" s="66"/>
      <c r="C16" s="66"/>
      <c r="D16" s="66"/>
      <c r="E16" s="82"/>
      <c r="F16" s="28"/>
      <c r="G16" s="28"/>
      <c r="H16" s="28"/>
      <c r="I16" s="28"/>
      <c r="J16" s="28"/>
    </row>
    <row r="17" spans="1:10" ht="12" customHeight="1" x14ac:dyDescent="0.2">
      <c r="A17" s="27"/>
      <c r="B17" s="27"/>
      <c r="C17" s="27"/>
      <c r="D17" s="27"/>
      <c r="E17" s="28"/>
      <c r="F17" s="28"/>
      <c r="G17" s="28"/>
      <c r="H17" s="28"/>
      <c r="I17" s="28"/>
      <c r="J17" s="28"/>
    </row>
    <row r="18" spans="1:10" ht="12" customHeight="1" x14ac:dyDescent="0.2">
      <c r="A18" s="111" t="s">
        <v>47</v>
      </c>
      <c r="B18" s="111"/>
      <c r="C18" s="111"/>
      <c r="D18" s="111"/>
      <c r="E18" s="112"/>
      <c r="F18" s="112"/>
      <c r="G18" s="112"/>
      <c r="H18" s="112"/>
      <c r="I18" s="112"/>
      <c r="J18" s="113"/>
    </row>
    <row r="19" spans="1:10" ht="12" customHeight="1" x14ac:dyDescent="0.2">
      <c r="A19" s="45" t="s">
        <v>20</v>
      </c>
      <c r="B19" s="45"/>
      <c r="C19" s="45"/>
      <c r="D19" s="45"/>
      <c r="E19" s="50"/>
      <c r="F19" s="50"/>
      <c r="G19" s="50"/>
      <c r="H19" s="50"/>
      <c r="I19" s="50"/>
      <c r="J19" s="50"/>
    </row>
    <row r="20" spans="1:10" ht="12" customHeight="1" x14ac:dyDescent="0.2">
      <c r="A20" s="70" t="s">
        <v>44</v>
      </c>
      <c r="B20" s="70"/>
      <c r="C20" s="70"/>
      <c r="D20" s="70"/>
      <c r="E20" s="28">
        <v>-8</v>
      </c>
      <c r="F20" s="28"/>
      <c r="G20" s="28"/>
      <c r="H20" s="28"/>
      <c r="I20" s="28"/>
      <c r="J20" s="28"/>
    </row>
    <row r="21" spans="1:10" ht="50" x14ac:dyDescent="0.2">
      <c r="A21" s="91" t="s">
        <v>48</v>
      </c>
      <c r="B21" s="91"/>
      <c r="C21" s="91"/>
      <c r="D21" s="91"/>
      <c r="E21" s="28"/>
      <c r="F21" s="28"/>
      <c r="G21" s="28"/>
      <c r="H21" s="28"/>
      <c r="I21" s="28"/>
      <c r="J21" s="28"/>
    </row>
    <row r="22" spans="1:10" ht="12" customHeight="1" x14ac:dyDescent="0.2">
      <c r="A22" s="27"/>
      <c r="B22" s="27"/>
      <c r="C22" s="27"/>
      <c r="D22" s="27"/>
      <c r="E22" s="28"/>
      <c r="F22" s="28"/>
      <c r="G22" s="28"/>
      <c r="H22" s="28"/>
      <c r="I22" s="28"/>
      <c r="J22" s="28"/>
    </row>
    <row r="23" spans="1:10" ht="12" customHeight="1" x14ac:dyDescent="0.2">
      <c r="A23" s="111" t="s">
        <v>43</v>
      </c>
      <c r="B23" s="111"/>
      <c r="C23" s="111"/>
      <c r="D23" s="111"/>
      <c r="E23" s="112"/>
      <c r="F23" s="112"/>
      <c r="G23" s="112"/>
      <c r="H23" s="112"/>
      <c r="I23" s="112"/>
      <c r="J23" s="113"/>
    </row>
    <row r="24" spans="1:10" ht="12" customHeight="1" x14ac:dyDescent="0.2">
      <c r="A24" s="41" t="s">
        <v>19</v>
      </c>
      <c r="B24" s="41"/>
      <c r="C24" s="41"/>
      <c r="D24" s="41"/>
      <c r="E24" s="47"/>
      <c r="F24" s="47"/>
      <c r="G24" s="47"/>
      <c r="H24" s="47"/>
      <c r="I24" s="47"/>
      <c r="J24" s="47"/>
    </row>
    <row r="25" spans="1:10" ht="12" customHeight="1" x14ac:dyDescent="0.2">
      <c r="A25" s="42" t="s">
        <v>51</v>
      </c>
      <c r="B25" s="42"/>
      <c r="C25" s="42"/>
      <c r="D25" s="42"/>
      <c r="E25" s="50"/>
      <c r="F25" s="50"/>
      <c r="G25" s="50"/>
      <c r="H25" s="50"/>
      <c r="I25" s="50"/>
      <c r="J25" s="50"/>
    </row>
    <row r="26" spans="1:10" ht="12" customHeight="1" x14ac:dyDescent="0.2">
      <c r="A26" s="44" t="s">
        <v>4</v>
      </c>
      <c r="B26" s="44"/>
      <c r="C26" s="44"/>
      <c r="D26" s="44"/>
      <c r="E26" s="50">
        <v>499.54700000000003</v>
      </c>
      <c r="F26" s="50">
        <v>499.41899999999998</v>
      </c>
      <c r="G26" s="50">
        <v>499.65899999999999</v>
      </c>
      <c r="H26" s="50">
        <v>499.23899999999998</v>
      </c>
      <c r="I26" s="50">
        <v>500.02300000000002</v>
      </c>
      <c r="J26" s="50">
        <v>497.584</v>
      </c>
    </row>
    <row r="27" spans="1:10" ht="12" customHeight="1" x14ac:dyDescent="0.2">
      <c r="A27" s="44" t="s">
        <v>3</v>
      </c>
      <c r="B27" s="44"/>
      <c r="C27" s="44"/>
      <c r="D27" s="44"/>
      <c r="E27" s="50">
        <v>283.62400000000002</v>
      </c>
      <c r="F27" s="50">
        <v>282.98399999999998</v>
      </c>
      <c r="G27" s="50">
        <v>282.673</v>
      </c>
      <c r="H27" s="50">
        <v>282.37200000000001</v>
      </c>
      <c r="I27" s="50">
        <v>282.07900000000001</v>
      </c>
      <c r="J27" s="50">
        <v>282.07900000000001</v>
      </c>
    </row>
    <row r="28" spans="1:10" ht="12" customHeight="1" x14ac:dyDescent="0.2">
      <c r="A28" s="44" t="s">
        <v>5</v>
      </c>
      <c r="B28" s="44"/>
      <c r="C28" s="44"/>
      <c r="D28" s="44"/>
      <c r="E28" s="50">
        <v>80.150999999999996</v>
      </c>
      <c r="F28" s="50">
        <v>80.423000000000002</v>
      </c>
      <c r="G28" s="50">
        <v>80.677999999999997</v>
      </c>
      <c r="H28" s="50">
        <v>80.912999999999997</v>
      </c>
      <c r="I28" s="50">
        <v>81.076999999999998</v>
      </c>
      <c r="J28" s="50">
        <v>81.034999999999997</v>
      </c>
    </row>
    <row r="29" spans="1:10" ht="12" customHeight="1" x14ac:dyDescent="0.2">
      <c r="A29" s="44" t="s">
        <v>6</v>
      </c>
      <c r="B29" s="44"/>
      <c r="C29" s="44"/>
      <c r="D29" s="44"/>
      <c r="E29" s="50">
        <v>20.77</v>
      </c>
      <c r="F29" s="50">
        <v>20.77</v>
      </c>
      <c r="G29" s="50">
        <v>20.77</v>
      </c>
      <c r="H29" s="50">
        <v>20.77</v>
      </c>
      <c r="I29" s="50">
        <v>20.77</v>
      </c>
      <c r="J29" s="50">
        <v>20.77</v>
      </c>
    </row>
    <row r="30" spans="1:10" ht="12" customHeight="1" x14ac:dyDescent="0.2">
      <c r="A30" s="44" t="s">
        <v>1</v>
      </c>
      <c r="B30" s="44"/>
      <c r="C30" s="44"/>
      <c r="D30" s="44"/>
      <c r="E30" s="50">
        <v>25.335999999999999</v>
      </c>
      <c r="F30" s="50">
        <v>25.097999999999999</v>
      </c>
      <c r="G30" s="50">
        <v>25.09</v>
      </c>
      <c r="H30" s="50">
        <v>25.09</v>
      </c>
      <c r="I30" s="50">
        <v>25.09</v>
      </c>
      <c r="J30" s="50">
        <v>25.09</v>
      </c>
    </row>
    <row r="31" spans="1:10" ht="12" customHeight="1" x14ac:dyDescent="0.2">
      <c r="A31" s="44" t="s">
        <v>9</v>
      </c>
      <c r="B31" s="44"/>
      <c r="C31" s="44"/>
      <c r="D31" s="44"/>
      <c r="E31" s="50">
        <v>12.375</v>
      </c>
      <c r="F31" s="50">
        <v>12.375</v>
      </c>
      <c r="G31" s="50">
        <v>12.375</v>
      </c>
      <c r="H31" s="50">
        <v>12.375</v>
      </c>
      <c r="I31" s="50">
        <v>12.375</v>
      </c>
      <c r="J31" s="50">
        <v>12.375</v>
      </c>
    </row>
    <row r="32" spans="1:10" ht="12" customHeight="1" x14ac:dyDescent="0.2">
      <c r="A32" s="44"/>
      <c r="B32" s="44"/>
      <c r="C32" s="44"/>
      <c r="D32" s="44"/>
      <c r="E32" s="50"/>
      <c r="F32" s="50"/>
      <c r="G32" s="50"/>
      <c r="H32" s="50"/>
      <c r="I32" s="50"/>
      <c r="J32" s="50"/>
    </row>
    <row r="33" spans="1:10" ht="12" customHeight="1" x14ac:dyDescent="0.2">
      <c r="A33" s="49" t="s">
        <v>20</v>
      </c>
      <c r="B33" s="49"/>
      <c r="C33" s="49"/>
      <c r="D33" s="49"/>
      <c r="E33" s="48"/>
      <c r="F33" s="48"/>
      <c r="G33" s="48"/>
      <c r="H33" s="48"/>
      <c r="I33" s="48"/>
      <c r="J33" s="48"/>
    </row>
    <row r="34" spans="1:10" ht="20" x14ac:dyDescent="0.2">
      <c r="A34" s="46" t="s">
        <v>49</v>
      </c>
      <c r="B34" s="46"/>
      <c r="C34" s="46"/>
      <c r="D34" s="46"/>
      <c r="E34" s="50">
        <v>-79</v>
      </c>
      <c r="F34" s="50">
        <v>-87</v>
      </c>
      <c r="G34" s="50">
        <v>-87</v>
      </c>
      <c r="H34" s="50">
        <v>-87</v>
      </c>
      <c r="I34" s="50">
        <v>-87</v>
      </c>
      <c r="J34" s="50"/>
    </row>
    <row r="35" spans="1:10" ht="180" x14ac:dyDescent="0.2">
      <c r="A35" s="67" t="s">
        <v>50</v>
      </c>
      <c r="B35" s="67"/>
      <c r="C35" s="67"/>
      <c r="D35" s="67"/>
      <c r="E35" s="50"/>
      <c r="F35" s="50"/>
      <c r="G35" s="50"/>
      <c r="H35" s="50"/>
      <c r="I35" s="50"/>
      <c r="J35" s="50"/>
    </row>
    <row r="36" spans="1:10" ht="12" customHeight="1" x14ac:dyDescent="0.2">
      <c r="A36" s="67"/>
      <c r="B36" s="67"/>
      <c r="C36" s="67"/>
      <c r="D36" s="67"/>
      <c r="E36" s="50"/>
      <c r="F36" s="50"/>
      <c r="G36" s="50"/>
      <c r="H36" s="50"/>
      <c r="I36" s="50"/>
      <c r="J36" s="50"/>
    </row>
    <row r="37" spans="1:10" ht="12" customHeight="1" x14ac:dyDescent="0.2">
      <c r="A37" s="111" t="s">
        <v>104</v>
      </c>
      <c r="B37" s="111"/>
      <c r="C37" s="111"/>
      <c r="D37" s="111"/>
      <c r="E37" s="112"/>
      <c r="F37" s="112"/>
      <c r="G37" s="112"/>
      <c r="H37" s="112"/>
      <c r="I37" s="112"/>
      <c r="J37" s="113"/>
    </row>
    <row r="38" spans="1:10" ht="12" customHeight="1" x14ac:dyDescent="0.2">
      <c r="A38" s="81" t="s">
        <v>19</v>
      </c>
      <c r="B38" s="40"/>
      <c r="C38" s="40"/>
      <c r="D38" s="40"/>
      <c r="E38" s="47"/>
      <c r="F38" s="47"/>
      <c r="G38" s="47"/>
      <c r="H38" s="47"/>
      <c r="I38" s="47"/>
      <c r="J38" s="47"/>
    </row>
    <row r="39" spans="1:10" ht="12" customHeight="1" x14ac:dyDescent="0.2">
      <c r="A39" s="83" t="s">
        <v>96</v>
      </c>
      <c r="B39" s="40"/>
      <c r="C39" s="40"/>
      <c r="D39" s="104"/>
      <c r="E39" s="48">
        <v>-113.297</v>
      </c>
      <c r="F39" s="48">
        <v>150.69</v>
      </c>
      <c r="G39" s="48">
        <v>33.811999999999998</v>
      </c>
      <c r="H39" s="48">
        <v>33.994</v>
      </c>
      <c r="I39" s="48">
        <v>34.031999999999996</v>
      </c>
      <c r="J39" s="48">
        <v>34.075000000000003</v>
      </c>
    </row>
    <row r="40" spans="1:10" ht="180" x14ac:dyDescent="0.2">
      <c r="A40" s="43" t="s">
        <v>142</v>
      </c>
      <c r="B40" s="40"/>
      <c r="C40" s="40"/>
      <c r="D40" s="104"/>
      <c r="E40" s="48"/>
      <c r="F40" s="48"/>
      <c r="G40" s="48"/>
      <c r="H40" s="48"/>
      <c r="I40" s="48"/>
      <c r="J40" s="48"/>
    </row>
    <row r="41" spans="1:10" ht="12" customHeight="1" x14ac:dyDescent="0.2">
      <c r="A41" s="40"/>
      <c r="B41" s="40"/>
      <c r="C41" s="40"/>
      <c r="D41" s="104"/>
      <c r="E41" s="48"/>
      <c r="F41" s="48"/>
      <c r="G41" s="48"/>
      <c r="H41" s="48"/>
      <c r="I41" s="48"/>
      <c r="J41" s="48"/>
    </row>
    <row r="42" spans="1:10" ht="12" customHeight="1" x14ac:dyDescent="0.2">
      <c r="A42" s="84" t="s">
        <v>20</v>
      </c>
      <c r="B42" s="37"/>
      <c r="C42" s="37"/>
      <c r="D42" s="105"/>
      <c r="E42" s="85"/>
      <c r="F42" s="85"/>
      <c r="G42" s="85"/>
      <c r="H42" s="85"/>
      <c r="I42" s="85"/>
      <c r="J42" s="85"/>
    </row>
    <row r="43" spans="1:10" ht="12" customHeight="1" x14ac:dyDescent="0.2">
      <c r="A43" s="87" t="s">
        <v>61</v>
      </c>
      <c r="B43" s="67"/>
      <c r="C43" s="67"/>
      <c r="D43" s="89"/>
      <c r="E43" s="89">
        <v>220</v>
      </c>
      <c r="F43" s="89">
        <v>320</v>
      </c>
      <c r="G43" s="89">
        <v>430</v>
      </c>
      <c r="H43" s="50">
        <v>540</v>
      </c>
      <c r="I43" s="50">
        <v>760</v>
      </c>
      <c r="J43" s="50">
        <v>760</v>
      </c>
    </row>
    <row r="44" spans="1:10" ht="10" x14ac:dyDescent="0.2">
      <c r="A44" s="87" t="s">
        <v>59</v>
      </c>
      <c r="B44" s="67"/>
      <c r="C44" s="67"/>
      <c r="D44" s="89"/>
      <c r="E44" s="89">
        <v>-220</v>
      </c>
      <c r="F44" s="89">
        <v>-320</v>
      </c>
      <c r="G44" s="89">
        <v>-430</v>
      </c>
      <c r="H44" s="50">
        <v>-540</v>
      </c>
      <c r="I44" s="50">
        <v>-760</v>
      </c>
      <c r="J44" s="50">
        <v>-760</v>
      </c>
    </row>
    <row r="45" spans="1:10" ht="70" x14ac:dyDescent="0.2">
      <c r="A45" s="67" t="s">
        <v>69</v>
      </c>
      <c r="B45" s="67"/>
      <c r="C45" s="67"/>
      <c r="D45" s="89"/>
      <c r="E45" s="89"/>
      <c r="F45" s="89"/>
      <c r="G45" s="89"/>
      <c r="H45" s="50"/>
      <c r="I45" s="50"/>
      <c r="J45" s="50"/>
    </row>
    <row r="46" spans="1:10" ht="12" customHeight="1" x14ac:dyDescent="0.2">
      <c r="A46" s="87"/>
      <c r="B46" s="67"/>
      <c r="C46" s="67"/>
      <c r="D46" s="89"/>
      <c r="E46" s="89"/>
      <c r="F46" s="89"/>
      <c r="G46" s="89"/>
      <c r="H46" s="50"/>
      <c r="I46" s="50"/>
      <c r="J46" s="50"/>
    </row>
    <row r="47" spans="1:10" ht="20" x14ac:dyDescent="0.2">
      <c r="A47" s="87" t="s">
        <v>77</v>
      </c>
      <c r="B47" s="67"/>
      <c r="C47" s="67"/>
      <c r="D47" s="89"/>
      <c r="E47" s="89"/>
      <c r="F47" s="89"/>
      <c r="G47" s="89">
        <v>-100</v>
      </c>
      <c r="H47" s="50">
        <v>-200</v>
      </c>
      <c r="I47" s="50">
        <v>-350</v>
      </c>
      <c r="J47" s="50">
        <v>-350</v>
      </c>
    </row>
    <row r="48" spans="1:10" ht="180" x14ac:dyDescent="0.2">
      <c r="A48" s="67" t="s">
        <v>131</v>
      </c>
      <c r="B48" s="67"/>
      <c r="C48" s="67"/>
      <c r="D48" s="89"/>
      <c r="E48" s="89"/>
      <c r="F48" s="89"/>
      <c r="G48" s="89"/>
      <c r="H48" s="50"/>
      <c r="I48" s="50"/>
      <c r="J48" s="50"/>
    </row>
    <row r="49" spans="1:10" ht="12" customHeight="1" x14ac:dyDescent="0.2">
      <c r="A49" s="87"/>
      <c r="B49" s="67"/>
      <c r="C49" s="67"/>
      <c r="D49" s="89"/>
      <c r="E49" s="89"/>
      <c r="F49" s="89"/>
      <c r="G49" s="89"/>
      <c r="H49" s="50"/>
      <c r="I49" s="50"/>
      <c r="J49" s="50"/>
    </row>
    <row r="50" spans="1:10" ht="12" customHeight="1" x14ac:dyDescent="0.2">
      <c r="A50" s="87" t="s">
        <v>62</v>
      </c>
      <c r="B50" s="67"/>
      <c r="C50" s="67"/>
      <c r="D50" s="89"/>
      <c r="E50" s="89"/>
      <c r="F50" s="89">
        <v>-20</v>
      </c>
      <c r="G50" s="89">
        <v>-30</v>
      </c>
      <c r="H50" s="50">
        <v>-35</v>
      </c>
      <c r="I50" s="50">
        <v>-37.75</v>
      </c>
      <c r="J50" s="50">
        <v>-40</v>
      </c>
    </row>
    <row r="51" spans="1:10" ht="40" x14ac:dyDescent="0.2">
      <c r="A51" s="56" t="s">
        <v>72</v>
      </c>
      <c r="B51" s="67"/>
      <c r="C51" s="67"/>
      <c r="D51" s="89"/>
      <c r="E51" s="89"/>
      <c r="F51" s="89"/>
      <c r="G51" s="89"/>
      <c r="H51" s="50"/>
      <c r="I51" s="50"/>
      <c r="J51" s="50"/>
    </row>
    <row r="52" spans="1:10" ht="12" customHeight="1" x14ac:dyDescent="0.2">
      <c r="A52" s="88"/>
      <c r="B52" s="67"/>
      <c r="C52" s="67"/>
      <c r="D52" s="89"/>
      <c r="E52" s="89"/>
      <c r="F52" s="89"/>
      <c r="G52" s="89"/>
      <c r="H52" s="50"/>
      <c r="I52" s="50"/>
      <c r="J52" s="50"/>
    </row>
    <row r="53" spans="1:10" ht="20.5" customHeight="1" x14ac:dyDescent="0.2">
      <c r="A53" s="61" t="s">
        <v>129</v>
      </c>
      <c r="B53" s="67"/>
      <c r="C53" s="67"/>
      <c r="D53" s="28"/>
      <c r="E53" s="28"/>
      <c r="F53" s="28"/>
      <c r="G53" s="89">
        <v>-70</v>
      </c>
      <c r="H53" s="89">
        <v>-135</v>
      </c>
      <c r="I53" s="89">
        <v>-70</v>
      </c>
      <c r="J53" s="89">
        <v>-70</v>
      </c>
    </row>
    <row r="54" spans="1:10" ht="90" x14ac:dyDescent="0.2">
      <c r="A54" s="56" t="s">
        <v>130</v>
      </c>
      <c r="B54" s="67"/>
      <c r="C54" s="67"/>
      <c r="D54" s="28"/>
      <c r="E54" s="28"/>
      <c r="F54" s="28"/>
      <c r="G54" s="89"/>
      <c r="H54" s="89"/>
      <c r="I54" s="89"/>
      <c r="J54" s="89"/>
    </row>
    <row r="55" spans="1:10" ht="12" customHeight="1" x14ac:dyDescent="0.2">
      <c r="A55" s="56"/>
      <c r="B55" s="67"/>
      <c r="C55" s="67"/>
      <c r="D55" s="28"/>
      <c r="E55" s="28"/>
      <c r="F55" s="28"/>
      <c r="G55" s="89"/>
      <c r="H55" s="89"/>
      <c r="I55" s="89"/>
      <c r="J55" s="89"/>
    </row>
    <row r="56" spans="1:10" ht="12" customHeight="1" x14ac:dyDescent="0.2">
      <c r="A56" s="61" t="s">
        <v>127</v>
      </c>
      <c r="B56" s="67"/>
      <c r="C56" s="67"/>
      <c r="D56" s="28"/>
      <c r="E56" s="28"/>
      <c r="F56" s="28"/>
      <c r="G56" s="89">
        <v>-55</v>
      </c>
      <c r="H56" s="89">
        <v>-110</v>
      </c>
      <c r="I56" s="89">
        <v>-65</v>
      </c>
      <c r="J56" s="89">
        <v>-65</v>
      </c>
    </row>
    <row r="57" spans="1:10" ht="90" x14ac:dyDescent="0.2">
      <c r="A57" s="56" t="s">
        <v>128</v>
      </c>
      <c r="B57" s="67"/>
      <c r="C57" s="67"/>
      <c r="D57" s="89"/>
      <c r="E57" s="89"/>
      <c r="F57" s="89"/>
      <c r="G57" s="89"/>
      <c r="H57" s="50"/>
      <c r="I57" s="50"/>
      <c r="J57" s="50"/>
    </row>
    <row r="58" spans="1:10" ht="10" x14ac:dyDescent="0.2">
      <c r="A58" s="56"/>
      <c r="B58" s="67"/>
      <c r="C58" s="67"/>
      <c r="D58" s="89"/>
      <c r="E58" s="89"/>
      <c r="F58" s="89"/>
      <c r="G58" s="89"/>
      <c r="H58" s="50"/>
      <c r="I58" s="50"/>
      <c r="J58" s="50"/>
    </row>
    <row r="59" spans="1:10" ht="10" x14ac:dyDescent="0.2">
      <c r="A59" s="70" t="s">
        <v>143</v>
      </c>
      <c r="B59" s="67"/>
      <c r="C59" s="67"/>
      <c r="D59" s="89"/>
      <c r="E59" s="89"/>
      <c r="F59" s="89"/>
      <c r="G59" s="89"/>
      <c r="H59" s="50"/>
      <c r="I59" s="50"/>
      <c r="J59" s="50"/>
    </row>
    <row r="60" spans="1:10" ht="10" x14ac:dyDescent="0.2">
      <c r="A60" s="86" t="s">
        <v>4</v>
      </c>
      <c r="B60" s="67"/>
      <c r="C60" s="67"/>
      <c r="D60" s="89"/>
      <c r="E60" s="89"/>
      <c r="F60" s="89">
        <v>392.71199999999999</v>
      </c>
      <c r="G60" s="89">
        <v>392.71199999999999</v>
      </c>
      <c r="H60" s="89">
        <v>392.71199999999999</v>
      </c>
      <c r="I60" s="89">
        <v>392.71199999999999</v>
      </c>
      <c r="J60" s="89">
        <v>392.71199999999999</v>
      </c>
    </row>
    <row r="61" spans="1:10" ht="10" x14ac:dyDescent="0.2">
      <c r="A61" s="86" t="s">
        <v>3</v>
      </c>
      <c r="B61" s="67"/>
      <c r="C61" s="67"/>
      <c r="D61" s="89"/>
      <c r="E61" s="89"/>
      <c r="F61" s="89">
        <v>226.24799999999999</v>
      </c>
      <c r="G61" s="89">
        <v>226.24799999999999</v>
      </c>
      <c r="H61" s="89">
        <v>226.24799999999999</v>
      </c>
      <c r="I61" s="89">
        <v>226.24799999999999</v>
      </c>
      <c r="J61" s="89">
        <v>226.24799999999999</v>
      </c>
    </row>
    <row r="62" spans="1:10" ht="10" x14ac:dyDescent="0.2">
      <c r="A62" s="86" t="s">
        <v>5</v>
      </c>
      <c r="B62" s="67"/>
      <c r="C62" s="67"/>
      <c r="D62" s="89"/>
      <c r="E62" s="89"/>
      <c r="F62" s="89">
        <v>61.948999999999998</v>
      </c>
      <c r="G62" s="89">
        <v>61.948999999999998</v>
      </c>
      <c r="H62" s="89">
        <v>61.948999999999998</v>
      </c>
      <c r="I62" s="89">
        <v>61.948999999999998</v>
      </c>
      <c r="J62" s="89">
        <v>61.948999999999998</v>
      </c>
    </row>
    <row r="63" spans="1:10" ht="10" x14ac:dyDescent="0.2">
      <c r="A63" s="86" t="s">
        <v>6</v>
      </c>
      <c r="B63" s="67"/>
      <c r="C63" s="67"/>
      <c r="D63" s="89"/>
      <c r="E63" s="89"/>
      <c r="F63" s="89">
        <v>15.808999999999999</v>
      </c>
      <c r="G63" s="89">
        <v>15.808999999999999</v>
      </c>
      <c r="H63" s="89">
        <v>15.808999999999999</v>
      </c>
      <c r="I63" s="89">
        <v>15.808999999999999</v>
      </c>
      <c r="J63" s="89">
        <v>15.808999999999999</v>
      </c>
    </row>
    <row r="64" spans="1:10" ht="12" customHeight="1" x14ac:dyDescent="0.2">
      <c r="A64" s="86" t="s">
        <v>1</v>
      </c>
      <c r="B64" s="67"/>
      <c r="C64" s="67"/>
      <c r="D64" s="89"/>
      <c r="E64" s="89"/>
      <c r="F64" s="89">
        <v>19.802</v>
      </c>
      <c r="G64" s="89">
        <v>19.802</v>
      </c>
      <c r="H64" s="89">
        <v>19.802</v>
      </c>
      <c r="I64" s="89">
        <v>19.802</v>
      </c>
      <c r="J64" s="89">
        <v>19.802</v>
      </c>
    </row>
    <row r="65" spans="1:11" ht="12" customHeight="1" x14ac:dyDescent="0.2">
      <c r="A65" s="86" t="s">
        <v>9</v>
      </c>
      <c r="B65" s="67"/>
      <c r="C65" s="67"/>
      <c r="D65" s="89"/>
      <c r="E65" s="89"/>
      <c r="F65" s="89">
        <v>9.6720000000000006</v>
      </c>
      <c r="G65" s="89">
        <v>9.6720000000000006</v>
      </c>
      <c r="H65" s="89">
        <v>9.6720000000000006</v>
      </c>
      <c r="I65" s="89">
        <v>9.6720000000000006</v>
      </c>
      <c r="J65" s="89">
        <v>9.6720000000000006</v>
      </c>
    </row>
    <row r="66" spans="1:11" ht="12" customHeight="1" x14ac:dyDescent="0.2">
      <c r="A66" s="86"/>
      <c r="B66" s="67"/>
      <c r="C66" s="67"/>
      <c r="D66" s="89"/>
      <c r="E66" s="89"/>
      <c r="F66" s="89"/>
      <c r="G66" s="89"/>
      <c r="H66" s="89"/>
      <c r="I66" s="89"/>
      <c r="J66" s="89"/>
    </row>
    <row r="67" spans="1:11" ht="12" customHeight="1" x14ac:dyDescent="0.2">
      <c r="A67" s="83" t="s">
        <v>53</v>
      </c>
      <c r="B67" s="67"/>
      <c r="C67" s="67"/>
      <c r="D67" s="89"/>
      <c r="E67" s="89">
        <v>30</v>
      </c>
      <c r="F67" s="89">
        <v>30</v>
      </c>
      <c r="G67" s="89">
        <v>30</v>
      </c>
      <c r="H67" s="89">
        <v>30</v>
      </c>
      <c r="I67" s="89">
        <v>30</v>
      </c>
      <c r="J67" s="89"/>
      <c r="K67" s="3"/>
    </row>
    <row r="68" spans="1:11" ht="110" x14ac:dyDescent="0.2">
      <c r="A68" s="66" t="s">
        <v>120</v>
      </c>
      <c r="B68" s="67"/>
      <c r="C68" s="67"/>
      <c r="D68" s="89"/>
      <c r="E68" s="89"/>
      <c r="F68" s="89"/>
      <c r="G68" s="89"/>
      <c r="H68" s="89"/>
      <c r="I68" s="89"/>
      <c r="J68" s="89"/>
    </row>
    <row r="69" spans="1:11" ht="10" x14ac:dyDescent="0.2">
      <c r="A69" s="66"/>
      <c r="B69" s="67"/>
      <c r="C69" s="67"/>
      <c r="D69" s="89"/>
      <c r="E69" s="89"/>
      <c r="F69" s="89"/>
      <c r="G69" s="89"/>
      <c r="H69" s="89"/>
      <c r="I69" s="89"/>
      <c r="J69" s="89"/>
    </row>
    <row r="70" spans="1:11" ht="10" x14ac:dyDescent="0.2">
      <c r="A70" s="97" t="s">
        <v>54</v>
      </c>
      <c r="B70" s="67"/>
      <c r="C70" s="67"/>
      <c r="D70" s="89"/>
      <c r="E70" s="89"/>
      <c r="F70" s="89">
        <v>-43.1</v>
      </c>
      <c r="G70" s="89">
        <v>-86.2</v>
      </c>
      <c r="H70" s="89">
        <v>-129.5</v>
      </c>
      <c r="I70" s="89">
        <v>-173.1</v>
      </c>
      <c r="J70" s="89">
        <v>-216.9</v>
      </c>
    </row>
    <row r="71" spans="1:11" ht="70" x14ac:dyDescent="0.2">
      <c r="A71" s="96" t="s">
        <v>106</v>
      </c>
      <c r="B71" s="67"/>
      <c r="C71" s="67"/>
      <c r="D71" s="89"/>
      <c r="E71" s="89"/>
      <c r="F71" s="89"/>
      <c r="G71" s="89"/>
      <c r="H71" s="89"/>
      <c r="I71" s="89"/>
      <c r="J71" s="89"/>
    </row>
    <row r="72" spans="1:11" ht="10" x14ac:dyDescent="0.2">
      <c r="A72" s="97"/>
      <c r="B72" s="67"/>
      <c r="C72" s="67"/>
      <c r="D72" s="89"/>
      <c r="E72" s="89"/>
      <c r="F72" s="89"/>
      <c r="G72" s="89"/>
      <c r="H72" s="89"/>
      <c r="I72" s="89"/>
      <c r="J72" s="89"/>
    </row>
    <row r="73" spans="1:11" ht="10" x14ac:dyDescent="0.2">
      <c r="A73" s="97" t="s">
        <v>121</v>
      </c>
      <c r="B73" s="67"/>
      <c r="C73" s="67"/>
      <c r="D73" s="89"/>
      <c r="E73" s="89">
        <v>39.700000000000003</v>
      </c>
      <c r="F73" s="89">
        <v>40</v>
      </c>
      <c r="G73" s="89">
        <v>40</v>
      </c>
      <c r="H73" s="89">
        <v>40</v>
      </c>
      <c r="I73" s="89">
        <v>40</v>
      </c>
      <c r="J73" s="89"/>
      <c r="K73" s="3"/>
    </row>
    <row r="74" spans="1:11" ht="90" x14ac:dyDescent="0.2">
      <c r="A74" s="66" t="s">
        <v>122</v>
      </c>
      <c r="B74" s="67"/>
      <c r="C74" s="67"/>
      <c r="D74" s="89"/>
      <c r="E74" s="89"/>
      <c r="F74" s="89"/>
      <c r="G74" s="89"/>
      <c r="H74" s="89"/>
      <c r="I74" s="89"/>
      <c r="J74" s="89"/>
    </row>
    <row r="75" spans="1:11" ht="10" x14ac:dyDescent="0.2">
      <c r="A75" s="66"/>
      <c r="B75" s="67"/>
      <c r="C75" s="67"/>
      <c r="D75" s="89"/>
      <c r="E75" s="89"/>
      <c r="F75" s="89"/>
      <c r="G75" s="89"/>
      <c r="H75" s="89"/>
      <c r="I75" s="89"/>
      <c r="J75" s="89"/>
    </row>
    <row r="76" spans="1:11" ht="20" x14ac:dyDescent="0.2">
      <c r="A76" s="95" t="s">
        <v>123</v>
      </c>
      <c r="B76" s="67"/>
      <c r="C76" s="67"/>
      <c r="D76" s="89"/>
      <c r="E76" s="89"/>
      <c r="F76" s="89">
        <v>18</v>
      </c>
      <c r="G76" s="89">
        <v>36</v>
      </c>
      <c r="H76" s="89">
        <v>54</v>
      </c>
      <c r="I76" s="89">
        <v>72</v>
      </c>
      <c r="J76" s="89"/>
    </row>
    <row r="77" spans="1:11" ht="120" x14ac:dyDescent="0.2">
      <c r="A77" s="66" t="s">
        <v>124</v>
      </c>
      <c r="B77" s="67"/>
      <c r="C77" s="67"/>
      <c r="D77" s="89"/>
      <c r="E77" s="89"/>
      <c r="F77" s="89"/>
      <c r="G77" s="89"/>
      <c r="H77" s="89"/>
      <c r="I77" s="89"/>
      <c r="J77" s="89"/>
    </row>
    <row r="78" spans="1:11" ht="10" x14ac:dyDescent="0.2">
      <c r="A78" s="95"/>
      <c r="B78" s="67"/>
      <c r="C78" s="67"/>
      <c r="D78" s="89"/>
      <c r="E78" s="89"/>
      <c r="F78" s="89"/>
      <c r="G78" s="89"/>
      <c r="H78" s="89"/>
      <c r="I78" s="89"/>
      <c r="J78" s="89"/>
    </row>
    <row r="79" spans="1:11" s="99" customFormat="1" ht="10" x14ac:dyDescent="0.2">
      <c r="A79" s="95" t="s">
        <v>117</v>
      </c>
      <c r="B79" s="87"/>
      <c r="C79" s="87"/>
      <c r="D79" s="98"/>
      <c r="E79" s="98">
        <v>0.249</v>
      </c>
      <c r="F79" s="98">
        <v>0.27100000000000002</v>
      </c>
      <c r="G79" s="98">
        <v>0.30399999999999999</v>
      </c>
      <c r="H79" s="98">
        <v>0.30199999999999999</v>
      </c>
      <c r="I79" s="98">
        <v>0.28299999999999997</v>
      </c>
      <c r="J79" s="98"/>
    </row>
    <row r="80" spans="1:11" s="99" customFormat="1" ht="10" x14ac:dyDescent="0.2">
      <c r="A80" s="95"/>
      <c r="B80" s="87"/>
      <c r="C80" s="87"/>
      <c r="D80" s="98"/>
      <c r="E80" s="98"/>
      <c r="F80" s="98"/>
      <c r="G80" s="98"/>
      <c r="H80" s="98"/>
      <c r="I80" s="98"/>
      <c r="J80" s="98"/>
    </row>
    <row r="81" spans="1:10" ht="24.5" customHeight="1" x14ac:dyDescent="0.2">
      <c r="A81" s="87" t="s">
        <v>70</v>
      </c>
      <c r="B81" s="67"/>
      <c r="C81" s="67"/>
      <c r="D81" s="89"/>
      <c r="E81" s="89"/>
      <c r="F81" s="89"/>
      <c r="G81" s="89"/>
      <c r="H81" s="50">
        <v>-170</v>
      </c>
      <c r="I81" s="50">
        <v>-170</v>
      </c>
      <c r="J81" s="50">
        <v>-170</v>
      </c>
    </row>
    <row r="82" spans="1:10" ht="80" x14ac:dyDescent="0.2">
      <c r="A82" s="67" t="s">
        <v>83</v>
      </c>
      <c r="B82" s="67"/>
      <c r="C82" s="67"/>
      <c r="D82" s="89"/>
      <c r="E82" s="89"/>
      <c r="F82" s="89"/>
      <c r="G82" s="89"/>
      <c r="H82" s="50"/>
      <c r="I82" s="50"/>
      <c r="J82" s="50"/>
    </row>
    <row r="83" spans="1:10" ht="10" x14ac:dyDescent="0.2">
      <c r="A83" s="67"/>
      <c r="B83" s="67"/>
      <c r="C83" s="67"/>
      <c r="D83" s="89"/>
      <c r="E83" s="89"/>
      <c r="F83" s="89"/>
      <c r="G83" s="89"/>
      <c r="H83" s="50"/>
      <c r="I83" s="50"/>
      <c r="J83" s="50"/>
    </row>
    <row r="84" spans="1:10" ht="10" x14ac:dyDescent="0.2">
      <c r="A84" s="87" t="s">
        <v>60</v>
      </c>
      <c r="B84" s="67"/>
      <c r="C84" s="67"/>
      <c r="D84" s="89"/>
      <c r="E84" s="89"/>
      <c r="F84" s="89"/>
      <c r="G84" s="89"/>
      <c r="H84" s="50"/>
      <c r="I84" s="50">
        <v>-15</v>
      </c>
      <c r="J84" s="50">
        <v>-15</v>
      </c>
    </row>
    <row r="85" spans="1:10" ht="50" x14ac:dyDescent="0.2">
      <c r="A85" s="67" t="s">
        <v>78</v>
      </c>
      <c r="B85" s="67"/>
      <c r="C85" s="67"/>
      <c r="D85" s="89"/>
      <c r="E85" s="89"/>
      <c r="F85" s="89"/>
      <c r="G85" s="89"/>
      <c r="H85" s="50"/>
      <c r="I85" s="50"/>
      <c r="J85" s="50"/>
    </row>
    <row r="86" spans="1:10" ht="12" customHeight="1" x14ac:dyDescent="0.2">
      <c r="A86" s="87"/>
      <c r="B86" s="67"/>
      <c r="C86" s="67"/>
      <c r="D86" s="89"/>
      <c r="E86" s="89"/>
      <c r="F86" s="89"/>
      <c r="G86" s="89"/>
      <c r="H86" s="50"/>
      <c r="I86" s="50"/>
      <c r="J86" s="50"/>
    </row>
    <row r="87" spans="1:10" ht="12" customHeight="1" x14ac:dyDescent="0.2">
      <c r="A87" s="87" t="s">
        <v>88</v>
      </c>
      <c r="B87" s="67"/>
      <c r="C87" s="67"/>
      <c r="D87" s="89"/>
      <c r="E87" s="50"/>
      <c r="F87" s="50"/>
      <c r="G87" s="50"/>
      <c r="H87" s="50"/>
      <c r="I87" s="50"/>
      <c r="J87" s="50">
        <v>-67.662999999999997</v>
      </c>
    </row>
    <row r="88" spans="1:10" ht="60" x14ac:dyDescent="0.2">
      <c r="A88" s="56" t="s">
        <v>140</v>
      </c>
      <c r="B88" s="67"/>
      <c r="C88" s="67"/>
      <c r="D88" s="89"/>
      <c r="E88" s="50"/>
      <c r="F88" s="50"/>
      <c r="G88" s="50"/>
      <c r="H88" s="50"/>
      <c r="I88" s="50"/>
      <c r="J88" s="50"/>
    </row>
    <row r="89" spans="1:10" ht="12" customHeight="1" x14ac:dyDescent="0.2">
      <c r="A89" s="88"/>
      <c r="B89" s="67"/>
      <c r="C89" s="67"/>
      <c r="D89" s="89"/>
      <c r="E89" s="50"/>
      <c r="F89" s="50"/>
      <c r="G89" s="50"/>
      <c r="H89" s="50"/>
      <c r="I89" s="50"/>
      <c r="J89" s="50"/>
    </row>
    <row r="90" spans="1:10" ht="12" customHeight="1" x14ac:dyDescent="0.2">
      <c r="A90" s="61" t="s">
        <v>118</v>
      </c>
      <c r="B90" s="67"/>
      <c r="C90" s="67"/>
      <c r="D90" s="89"/>
      <c r="E90" s="50">
        <v>-292.72800000000001</v>
      </c>
      <c r="F90" s="50">
        <v>-292.91200000000003</v>
      </c>
      <c r="G90" s="50">
        <v>-291.75900000000001</v>
      </c>
      <c r="H90" s="50">
        <v>-290.733</v>
      </c>
      <c r="I90" s="50">
        <v>-290.733</v>
      </c>
      <c r="J90" s="50">
        <v>-290.733</v>
      </c>
    </row>
    <row r="91" spans="1:10" ht="50" x14ac:dyDescent="0.2">
      <c r="A91" s="56" t="s">
        <v>141</v>
      </c>
      <c r="B91" s="67"/>
      <c r="C91" s="67"/>
      <c r="D91" s="67"/>
      <c r="E91" s="50"/>
      <c r="F91" s="50"/>
      <c r="G91" s="50"/>
      <c r="H91" s="50"/>
      <c r="I91" s="50"/>
      <c r="J91" s="50"/>
    </row>
    <row r="92" spans="1:10" ht="12" customHeight="1" x14ac:dyDescent="0.2">
      <c r="A92" s="29"/>
      <c r="B92" s="29"/>
      <c r="C92" s="29"/>
      <c r="D92" s="29"/>
      <c r="E92" s="30"/>
      <c r="F92" s="30"/>
      <c r="G92" s="30"/>
      <c r="H92" s="30"/>
      <c r="I92" s="30"/>
      <c r="J92" s="30"/>
    </row>
    <row r="93" spans="1:10" ht="12" customHeight="1" x14ac:dyDescent="0.2">
      <c r="A93" s="11"/>
      <c r="B93" s="2"/>
      <c r="C93" s="2"/>
      <c r="D93" s="2"/>
      <c r="E93" s="2"/>
      <c r="F93" s="2"/>
      <c r="G93" s="2"/>
      <c r="H93" s="2"/>
      <c r="I93" s="2"/>
      <c r="J93" s="2"/>
    </row>
    <row r="94" spans="1:10" ht="12" customHeight="1" x14ac:dyDescent="0.2">
      <c r="A94" s="12"/>
      <c r="B94" s="39"/>
      <c r="C94" s="39"/>
      <c r="D94" s="39"/>
      <c r="E94" s="39"/>
      <c r="F94" s="39"/>
      <c r="G94" s="39"/>
      <c r="H94" s="39"/>
      <c r="I94" s="39"/>
      <c r="J94" s="39"/>
    </row>
    <row r="96" spans="1:10" ht="12" customHeight="1" x14ac:dyDescent="0.2">
      <c r="E96" s="2"/>
      <c r="F96" s="2"/>
      <c r="G96" s="2"/>
      <c r="H96" s="2"/>
      <c r="I96" s="2"/>
      <c r="J96" s="2"/>
    </row>
  </sheetData>
  <mergeCells count="6">
    <mergeCell ref="A37:J37"/>
    <mergeCell ref="A1:J1"/>
    <mergeCell ref="A11:J11"/>
    <mergeCell ref="A13:J13"/>
    <mergeCell ref="A18:J18"/>
    <mergeCell ref="A23:J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39"/>
  <sheetViews>
    <sheetView topLeftCell="A9" zoomScaleNormal="100" workbookViewId="0">
      <selection activeCell="E19" sqref="E19:J19"/>
    </sheetView>
  </sheetViews>
  <sheetFormatPr defaultColWidth="9.08984375" defaultRowHeight="11.25" customHeight="1" x14ac:dyDescent="0.2"/>
  <cols>
    <col min="1" max="1" width="44.6328125" style="1" customWidth="1"/>
    <col min="2" max="4" width="10.81640625" style="1" customWidth="1"/>
    <col min="5" max="5" width="7.90625" style="1" bestFit="1" customWidth="1"/>
    <col min="6" max="8" width="8.26953125" style="1" bestFit="1" customWidth="1"/>
    <col min="9" max="9" width="8.453125" style="1" bestFit="1" customWidth="1"/>
    <col min="10" max="10" width="8.26953125" style="1" bestFit="1" customWidth="1"/>
    <col min="11" max="16384" width="9.08984375" style="1"/>
  </cols>
  <sheetData>
    <row r="1" spans="1:10" ht="18.75" customHeight="1" x14ac:dyDescent="0.35">
      <c r="A1" s="114" t="s">
        <v>15</v>
      </c>
      <c r="B1" s="114"/>
      <c r="C1" s="114"/>
      <c r="D1" s="114"/>
      <c r="E1" s="114"/>
      <c r="F1" s="114"/>
      <c r="G1" s="114"/>
      <c r="H1" s="114"/>
      <c r="I1" s="114"/>
      <c r="J1" s="119"/>
    </row>
    <row r="2" spans="1:10" ht="14.25" customHeight="1" x14ac:dyDescent="0.2">
      <c r="A2" s="22"/>
      <c r="B2" s="22">
        <v>2019</v>
      </c>
      <c r="C2" s="22">
        <v>2020</v>
      </c>
      <c r="D2" s="22">
        <v>2021</v>
      </c>
      <c r="E2" s="22">
        <v>2022</v>
      </c>
      <c r="F2" s="22">
        <v>2023</v>
      </c>
      <c r="G2" s="22">
        <v>2024</v>
      </c>
      <c r="H2" s="22">
        <v>2025</v>
      </c>
      <c r="I2" s="22">
        <v>2026</v>
      </c>
      <c r="J2" s="22">
        <v>2027</v>
      </c>
    </row>
    <row r="3" spans="1:10" ht="11.25" customHeight="1" x14ac:dyDescent="0.2">
      <c r="A3" s="23" t="s">
        <v>41</v>
      </c>
      <c r="B3" s="32">
        <v>2087.4929999999999</v>
      </c>
      <c r="C3" s="32">
        <v>2289.7779999999998</v>
      </c>
      <c r="D3" s="32">
        <v>2388.2489999999998</v>
      </c>
      <c r="E3" s="32">
        <v>2451.2049999999999</v>
      </c>
      <c r="F3" s="32">
        <v>2452.3560000000002</v>
      </c>
      <c r="G3" s="32">
        <v>2453.4639999999999</v>
      </c>
      <c r="H3" s="32">
        <v>2454.4499999999998</v>
      </c>
      <c r="I3" s="32">
        <v>2454.4499999999998</v>
      </c>
      <c r="J3" s="32">
        <v>2454.4499999999998</v>
      </c>
    </row>
    <row r="4" spans="1:10" ht="11.25" customHeight="1" x14ac:dyDescent="0.2">
      <c r="A4" s="24" t="s">
        <v>94</v>
      </c>
      <c r="B4" s="33">
        <v>0</v>
      </c>
      <c r="C4" s="33">
        <v>8.1200000000003456</v>
      </c>
      <c r="D4" s="33">
        <v>244.20000000000027</v>
      </c>
      <c r="E4" s="33">
        <v>0</v>
      </c>
      <c r="F4" s="33">
        <v>0</v>
      </c>
      <c r="G4" s="33">
        <v>0</v>
      </c>
      <c r="H4" s="33">
        <v>0</v>
      </c>
      <c r="I4" s="33">
        <v>0</v>
      </c>
      <c r="J4" s="33">
        <v>0</v>
      </c>
    </row>
    <row r="5" spans="1:10" ht="11.25" customHeight="1" x14ac:dyDescent="0.2">
      <c r="A5" s="24" t="s">
        <v>42</v>
      </c>
      <c r="B5" s="33">
        <v>0</v>
      </c>
      <c r="C5" s="33">
        <v>0</v>
      </c>
      <c r="D5" s="33">
        <v>0</v>
      </c>
      <c r="E5" s="33">
        <v>99.641000000000076</v>
      </c>
      <c r="F5" s="33">
        <v>99.687999999999647</v>
      </c>
      <c r="G5" s="33">
        <v>99.733000000000175</v>
      </c>
      <c r="H5" s="33">
        <v>99.773000000000138</v>
      </c>
      <c r="I5" s="33">
        <v>99.773000000000138</v>
      </c>
      <c r="J5" s="33">
        <v>100.773</v>
      </c>
    </row>
    <row r="6" spans="1:10" ht="11.25" customHeight="1" x14ac:dyDescent="0.2">
      <c r="A6" s="80" t="s">
        <v>93</v>
      </c>
      <c r="B6" s="33">
        <v>0</v>
      </c>
      <c r="C6" s="28">
        <v>0</v>
      </c>
      <c r="D6" s="28">
        <v>0</v>
      </c>
      <c r="E6" s="28">
        <v>281.02500000000009</v>
      </c>
      <c r="F6" s="28">
        <v>344.91000000000031</v>
      </c>
      <c r="G6" s="28">
        <v>348.63499999999976</v>
      </c>
      <c r="H6" s="28">
        <v>347.42700000000013</v>
      </c>
      <c r="I6" s="28">
        <v>347.38900000000012</v>
      </c>
      <c r="J6" s="28">
        <v>346.34600000000012</v>
      </c>
    </row>
    <row r="7" spans="1:10" ht="11.25" customHeight="1" x14ac:dyDescent="0.2">
      <c r="A7" s="53" t="s">
        <v>46</v>
      </c>
      <c r="B7" s="69">
        <v>0</v>
      </c>
      <c r="C7" s="69">
        <v>8.1200000000003456</v>
      </c>
      <c r="D7" s="69">
        <v>244.20000000000027</v>
      </c>
      <c r="E7" s="69">
        <v>380.66600000000017</v>
      </c>
      <c r="F7" s="69">
        <v>444.59799999999996</v>
      </c>
      <c r="G7" s="69">
        <v>448.36799999999994</v>
      </c>
      <c r="H7" s="69">
        <v>447.20000000000027</v>
      </c>
      <c r="I7" s="69">
        <v>447.16200000000026</v>
      </c>
      <c r="J7" s="69">
        <v>447.11900000000014</v>
      </c>
    </row>
    <row r="8" spans="1:10" ht="16.5" customHeight="1" x14ac:dyDescent="0.2">
      <c r="A8" s="25" t="s">
        <v>92</v>
      </c>
      <c r="B8" s="35">
        <v>2087.4929999999999</v>
      </c>
      <c r="C8" s="35">
        <v>2297.8980000000001</v>
      </c>
      <c r="D8" s="35">
        <v>2632.4490000000001</v>
      </c>
      <c r="E8" s="35">
        <v>2831.8710000000001</v>
      </c>
      <c r="F8" s="35">
        <v>2896.9540000000002</v>
      </c>
      <c r="G8" s="35">
        <v>2901.8319999999999</v>
      </c>
      <c r="H8" s="35">
        <v>2901.65</v>
      </c>
      <c r="I8" s="35">
        <v>2901.6120000000001</v>
      </c>
      <c r="J8" s="35">
        <v>2901.569</v>
      </c>
    </row>
    <row r="9" spans="1:10" ht="11.25" customHeight="1" x14ac:dyDescent="0.2">
      <c r="A9" s="23"/>
      <c r="B9" s="23"/>
      <c r="C9" s="23"/>
      <c r="D9" s="23"/>
      <c r="E9" s="26"/>
      <c r="F9" s="26"/>
      <c r="G9" s="26"/>
      <c r="H9" s="26"/>
      <c r="I9" s="26"/>
      <c r="J9" s="26"/>
    </row>
    <row r="10" spans="1:10" ht="11.25" customHeight="1" x14ac:dyDescent="0.35">
      <c r="A10" s="120" t="s">
        <v>17</v>
      </c>
      <c r="B10" s="120"/>
      <c r="C10" s="120"/>
      <c r="D10" s="120"/>
      <c r="E10" s="121"/>
      <c r="F10" s="121"/>
      <c r="G10" s="121"/>
      <c r="H10" s="121"/>
      <c r="I10" s="121"/>
      <c r="J10" s="108"/>
    </row>
    <row r="11" spans="1:10" ht="11.25" customHeight="1" x14ac:dyDescent="0.2">
      <c r="A11" s="23"/>
      <c r="B11" s="23"/>
      <c r="C11" s="23"/>
      <c r="D11" s="23"/>
      <c r="E11" s="26"/>
      <c r="F11" s="26"/>
      <c r="G11" s="26"/>
      <c r="H11" s="26"/>
      <c r="I11" s="26"/>
      <c r="J11" s="26"/>
    </row>
    <row r="12" spans="1:10" ht="11.25" customHeight="1" x14ac:dyDescent="0.35">
      <c r="A12" s="111" t="s">
        <v>95</v>
      </c>
      <c r="B12" s="111"/>
      <c r="C12" s="111"/>
      <c r="D12" s="111"/>
      <c r="E12" s="112"/>
      <c r="F12" s="118"/>
      <c r="G12" s="118"/>
      <c r="H12" s="118"/>
      <c r="I12" s="118"/>
      <c r="J12" s="118"/>
    </row>
    <row r="13" spans="1:10" ht="11.25" customHeight="1" x14ac:dyDescent="0.2">
      <c r="A13" s="81" t="s">
        <v>19</v>
      </c>
      <c r="B13" s="66"/>
      <c r="C13" s="66"/>
      <c r="D13" s="66"/>
      <c r="E13" s="82"/>
      <c r="F13" s="26"/>
      <c r="G13" s="26"/>
      <c r="H13" s="26"/>
      <c r="I13" s="26"/>
      <c r="J13" s="26"/>
    </row>
    <row r="14" spans="1:10" ht="11.25" customHeight="1" x14ac:dyDescent="0.2">
      <c r="A14" s="83" t="s">
        <v>96</v>
      </c>
      <c r="B14" s="66"/>
      <c r="C14" s="82">
        <v>8.1199999999999992</v>
      </c>
      <c r="D14" s="82">
        <v>244.2</v>
      </c>
      <c r="E14" s="82"/>
      <c r="F14" s="26"/>
      <c r="G14" s="26"/>
      <c r="H14" s="26"/>
      <c r="I14" s="26"/>
      <c r="J14" s="26"/>
    </row>
    <row r="15" spans="1:10" ht="20" x14ac:dyDescent="0.2">
      <c r="A15" s="66" t="s">
        <v>97</v>
      </c>
      <c r="B15" s="66"/>
      <c r="C15" s="66"/>
      <c r="D15" s="66"/>
      <c r="E15" s="82"/>
      <c r="F15" s="26"/>
      <c r="G15" s="26"/>
      <c r="H15" s="26"/>
      <c r="I15" s="26"/>
      <c r="J15" s="26"/>
    </row>
    <row r="16" spans="1:10" ht="11.25" customHeight="1" x14ac:dyDescent="0.2">
      <c r="A16" s="23"/>
      <c r="B16" s="23"/>
      <c r="C16" s="23"/>
      <c r="D16" s="23"/>
      <c r="E16" s="26"/>
      <c r="F16" s="26"/>
      <c r="G16" s="26"/>
      <c r="H16" s="26"/>
      <c r="I16" s="26"/>
      <c r="J16" s="26"/>
    </row>
    <row r="17" spans="1:10" ht="10.5" customHeight="1" x14ac:dyDescent="0.35">
      <c r="A17" s="111" t="s">
        <v>43</v>
      </c>
      <c r="B17" s="111"/>
      <c r="C17" s="111"/>
      <c r="D17" s="111"/>
      <c r="E17" s="112"/>
      <c r="F17" s="112"/>
      <c r="G17" s="112"/>
      <c r="H17" s="112"/>
      <c r="I17" s="112"/>
      <c r="J17" s="118"/>
    </row>
    <row r="18" spans="1:10" ht="10.5" customHeight="1" x14ac:dyDescent="0.2">
      <c r="A18" s="40" t="s">
        <v>19</v>
      </c>
      <c r="B18" s="40"/>
      <c r="C18" s="40"/>
      <c r="D18" s="40"/>
      <c r="E18" s="47"/>
      <c r="F18" s="47"/>
      <c r="G18" s="47"/>
      <c r="H18" s="47"/>
      <c r="I18" s="47"/>
      <c r="J18" s="47"/>
    </row>
    <row r="19" spans="1:10" ht="10" x14ac:dyDescent="0.2">
      <c r="A19" s="42" t="s">
        <v>51</v>
      </c>
      <c r="B19" s="42"/>
      <c r="C19" s="42"/>
      <c r="D19" s="42"/>
      <c r="E19" s="57">
        <v>99.641000000000005</v>
      </c>
      <c r="F19" s="57">
        <v>99.688000000000002</v>
      </c>
      <c r="G19" s="57">
        <v>99.733000000000004</v>
      </c>
      <c r="H19" s="57">
        <v>99.772999999999996</v>
      </c>
      <c r="I19" s="57">
        <v>99.772999999999996</v>
      </c>
      <c r="J19" s="57">
        <v>99.772999999999996</v>
      </c>
    </row>
    <row r="20" spans="1:10" ht="10" x14ac:dyDescent="0.2">
      <c r="A20" s="42"/>
      <c r="B20" s="42"/>
      <c r="C20" s="42"/>
      <c r="D20" s="42"/>
      <c r="E20" s="57"/>
      <c r="F20" s="57"/>
      <c r="G20" s="57"/>
      <c r="H20" s="57"/>
      <c r="I20" s="57"/>
      <c r="J20" s="57"/>
    </row>
    <row r="21" spans="1:10" ht="14.5" x14ac:dyDescent="0.35">
      <c r="A21" s="111" t="s">
        <v>104</v>
      </c>
      <c r="B21" s="111"/>
      <c r="C21" s="111"/>
      <c r="D21" s="111"/>
      <c r="E21" s="112"/>
      <c r="F21" s="112"/>
      <c r="G21" s="112"/>
      <c r="H21" s="112"/>
      <c r="I21" s="112"/>
      <c r="J21" s="118"/>
    </row>
    <row r="22" spans="1:10" ht="10" x14ac:dyDescent="0.2">
      <c r="A22" s="40" t="s">
        <v>19</v>
      </c>
      <c r="B22" s="40"/>
      <c r="C22" s="40"/>
      <c r="D22" s="40"/>
      <c r="E22" s="47"/>
      <c r="F22" s="47"/>
      <c r="G22" s="47"/>
      <c r="H22" s="47"/>
      <c r="I22" s="47"/>
      <c r="J22" s="47"/>
    </row>
    <row r="23" spans="1:10" ht="10" x14ac:dyDescent="0.2">
      <c r="A23" s="83" t="s">
        <v>96</v>
      </c>
      <c r="B23" s="40"/>
      <c r="C23" s="40"/>
      <c r="D23" s="40"/>
      <c r="E23" s="48">
        <v>-11.702999999999999</v>
      </c>
      <c r="F23" s="48">
        <v>-11.69</v>
      </c>
      <c r="G23" s="48">
        <v>-11.811999999999999</v>
      </c>
      <c r="H23" s="48">
        <v>-11.994</v>
      </c>
      <c r="I23" s="48">
        <v>-12.032</v>
      </c>
      <c r="J23" s="48">
        <v>-12.074999999999999</v>
      </c>
    </row>
    <row r="24" spans="1:10" ht="150" x14ac:dyDescent="0.2">
      <c r="A24" s="43" t="s">
        <v>142</v>
      </c>
      <c r="B24" s="40"/>
      <c r="C24" s="40"/>
      <c r="D24" s="40"/>
      <c r="E24" s="48"/>
      <c r="F24" s="48"/>
      <c r="G24" s="48"/>
      <c r="H24" s="48"/>
      <c r="I24" s="48"/>
      <c r="J24" s="48"/>
    </row>
    <row r="25" spans="1:10" ht="10" x14ac:dyDescent="0.2">
      <c r="A25" s="40"/>
      <c r="B25" s="40"/>
      <c r="C25" s="40"/>
      <c r="D25" s="40"/>
      <c r="E25" s="48"/>
      <c r="F25" s="48"/>
      <c r="G25" s="48"/>
      <c r="H25" s="48"/>
      <c r="I25" s="48"/>
      <c r="J25" s="48"/>
    </row>
    <row r="26" spans="1:10" ht="10" x14ac:dyDescent="0.2">
      <c r="A26" s="84" t="s">
        <v>20</v>
      </c>
      <c r="B26" s="37"/>
      <c r="C26" s="37"/>
      <c r="D26" s="37"/>
      <c r="E26" s="85"/>
      <c r="F26" s="85"/>
      <c r="G26" s="85"/>
      <c r="H26" s="85"/>
      <c r="I26" s="85"/>
      <c r="J26" s="85"/>
    </row>
    <row r="27" spans="1:10" ht="10" x14ac:dyDescent="0.2">
      <c r="A27" s="70" t="s">
        <v>143</v>
      </c>
      <c r="B27" s="42"/>
      <c r="C27" s="42"/>
      <c r="D27" s="42"/>
      <c r="E27" s="103"/>
      <c r="F27" s="103">
        <v>68.688000000000002</v>
      </c>
      <c r="G27" s="103">
        <v>68.688000000000002</v>
      </c>
      <c r="H27" s="103">
        <v>68.688000000000002</v>
      </c>
      <c r="I27" s="103">
        <v>68.688000000000002</v>
      </c>
      <c r="J27" s="103">
        <v>68.688000000000002</v>
      </c>
    </row>
    <row r="28" spans="1:10" ht="10" x14ac:dyDescent="0.2">
      <c r="A28" s="70"/>
      <c r="B28" s="42"/>
      <c r="C28" s="42"/>
      <c r="D28" s="42"/>
      <c r="E28" s="103"/>
      <c r="F28" s="103"/>
      <c r="G28" s="103"/>
      <c r="H28" s="103"/>
      <c r="I28" s="103"/>
      <c r="J28" s="103"/>
    </row>
    <row r="29" spans="1:10" ht="10" x14ac:dyDescent="0.2">
      <c r="A29" s="70" t="s">
        <v>31</v>
      </c>
      <c r="B29" s="42"/>
      <c r="C29" s="42"/>
      <c r="D29" s="42"/>
      <c r="E29" s="103"/>
      <c r="F29" s="103"/>
      <c r="G29" s="103"/>
      <c r="H29" s="103"/>
      <c r="I29" s="103"/>
      <c r="J29" s="103"/>
    </row>
    <row r="30" spans="1:10" ht="10" x14ac:dyDescent="0.2">
      <c r="A30" s="42" t="s">
        <v>107</v>
      </c>
      <c r="B30" s="42"/>
      <c r="C30" s="42"/>
      <c r="D30" s="42"/>
      <c r="E30" s="103"/>
      <c r="F30" s="103">
        <v>-5</v>
      </c>
      <c r="G30" s="103"/>
      <c r="H30" s="103"/>
      <c r="I30" s="103"/>
      <c r="J30" s="103"/>
    </row>
    <row r="31" spans="1:10" ht="10" x14ac:dyDescent="0.2">
      <c r="A31" s="42"/>
      <c r="B31" s="42"/>
      <c r="C31" s="42"/>
      <c r="D31" s="42"/>
      <c r="E31" s="103"/>
      <c r="F31" s="103"/>
      <c r="G31" s="103"/>
      <c r="H31" s="103"/>
      <c r="I31" s="103"/>
      <c r="J31" s="103"/>
    </row>
    <row r="32" spans="1:10" ht="10" x14ac:dyDescent="0.2">
      <c r="A32" s="42" t="s">
        <v>118</v>
      </c>
      <c r="B32" s="42"/>
      <c r="C32" s="42"/>
      <c r="D32" s="42"/>
      <c r="E32" s="103">
        <v>292.72800000000001</v>
      </c>
      <c r="F32" s="103">
        <v>292.91200000000003</v>
      </c>
      <c r="G32" s="103">
        <v>291.75900000000001</v>
      </c>
      <c r="H32" s="103">
        <v>290.733</v>
      </c>
      <c r="I32" s="103">
        <v>290.733</v>
      </c>
      <c r="J32" s="103">
        <v>290.733</v>
      </c>
    </row>
    <row r="33" spans="1:10" ht="40" x14ac:dyDescent="0.2">
      <c r="A33" s="43" t="s">
        <v>141</v>
      </c>
      <c r="B33" s="42"/>
      <c r="C33" s="42"/>
      <c r="D33" s="42"/>
      <c r="E33" s="57"/>
      <c r="F33" s="57"/>
      <c r="G33" s="57"/>
      <c r="H33" s="57"/>
      <c r="I33" s="57"/>
      <c r="J33" s="57"/>
    </row>
    <row r="34" spans="1:10" ht="10" x14ac:dyDescent="0.2">
      <c r="A34" s="65"/>
      <c r="B34" s="65"/>
      <c r="C34" s="65"/>
      <c r="D34" s="65"/>
      <c r="E34" s="30"/>
      <c r="F34" s="30"/>
      <c r="G34" s="30"/>
      <c r="H34" s="30"/>
      <c r="I34" s="30"/>
      <c r="J34" s="30"/>
    </row>
    <row r="35" spans="1:10" ht="10" x14ac:dyDescent="0.2">
      <c r="A35" s="11"/>
      <c r="B35" s="2"/>
      <c r="C35" s="2"/>
      <c r="D35" s="2"/>
      <c r="E35" s="2"/>
      <c r="F35" s="2"/>
      <c r="G35" s="2"/>
      <c r="H35" s="2"/>
      <c r="I35" s="2"/>
      <c r="J35" s="2"/>
    </row>
    <row r="36" spans="1:10" ht="10" x14ac:dyDescent="0.2">
      <c r="A36" s="12"/>
      <c r="B36" s="39"/>
      <c r="C36" s="39"/>
      <c r="D36" s="39"/>
      <c r="E36" s="39"/>
      <c r="F36" s="39"/>
      <c r="G36" s="39"/>
      <c r="H36" s="39"/>
      <c r="I36" s="39"/>
      <c r="J36" s="39"/>
    </row>
    <row r="39" spans="1:10" ht="11.25" customHeight="1" x14ac:dyDescent="0.2">
      <c r="E39" s="102"/>
      <c r="F39" s="102"/>
      <c r="G39" s="102"/>
      <c r="H39" s="102"/>
      <c r="I39" s="102"/>
      <c r="J39" s="102"/>
    </row>
  </sheetData>
  <mergeCells count="5">
    <mergeCell ref="A21:J21"/>
    <mergeCell ref="A1:J1"/>
    <mergeCell ref="A10:J10"/>
    <mergeCell ref="A12:J12"/>
    <mergeCell ref="A17:J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44"/>
  <sheetViews>
    <sheetView topLeftCell="A24" workbookViewId="0">
      <selection activeCell="F35" sqref="F35:J40"/>
    </sheetView>
  </sheetViews>
  <sheetFormatPr defaultColWidth="9.08984375" defaultRowHeight="10" x14ac:dyDescent="0.2"/>
  <cols>
    <col min="1" max="1" width="46.1796875" style="1" customWidth="1"/>
    <col min="2" max="10" width="8" style="1" customWidth="1"/>
    <col min="11" max="16384" width="9.08984375" style="1"/>
  </cols>
  <sheetData>
    <row r="1" spans="1:10" ht="16.5" customHeight="1" x14ac:dyDescent="0.35">
      <c r="A1" s="114" t="s">
        <v>26</v>
      </c>
      <c r="B1" s="114"/>
      <c r="C1" s="114"/>
      <c r="D1" s="114"/>
      <c r="E1" s="114"/>
      <c r="F1" s="114"/>
      <c r="G1" s="114"/>
      <c r="H1" s="114"/>
      <c r="I1" s="114"/>
      <c r="J1" s="119"/>
    </row>
    <row r="2" spans="1:10" x14ac:dyDescent="0.2">
      <c r="A2" s="22"/>
      <c r="B2" s="22">
        <v>2019</v>
      </c>
      <c r="C2" s="22">
        <v>2020</v>
      </c>
      <c r="D2" s="22">
        <v>2021</v>
      </c>
      <c r="E2" s="22">
        <v>2022</v>
      </c>
      <c r="F2" s="22">
        <v>2023</v>
      </c>
      <c r="G2" s="22">
        <v>2024</v>
      </c>
      <c r="H2" s="22">
        <v>2025</v>
      </c>
      <c r="I2" s="22">
        <v>2026</v>
      </c>
      <c r="J2" s="22">
        <v>2027</v>
      </c>
    </row>
    <row r="3" spans="1:10" x14ac:dyDescent="0.2">
      <c r="A3" s="23" t="s">
        <v>41</v>
      </c>
      <c r="B3" s="32">
        <v>215.905</v>
      </c>
      <c r="C3" s="32">
        <v>251.35599999999999</v>
      </c>
      <c r="D3" s="32">
        <v>271.45299999999997</v>
      </c>
      <c r="E3" s="32">
        <v>280.20100000000002</v>
      </c>
      <c r="F3" s="32">
        <v>264.60399999999998</v>
      </c>
      <c r="G3" s="32">
        <v>258.476</v>
      </c>
      <c r="H3" s="32">
        <v>263.72699999999998</v>
      </c>
      <c r="I3" s="32">
        <v>263.86599999999999</v>
      </c>
      <c r="J3" s="32">
        <v>263.86599999999999</v>
      </c>
    </row>
    <row r="4" spans="1:10" ht="12" x14ac:dyDescent="0.2">
      <c r="A4" s="24" t="s">
        <v>98</v>
      </c>
      <c r="B4" s="33">
        <v>0</v>
      </c>
      <c r="C4" s="33">
        <v>0</v>
      </c>
      <c r="D4" s="33">
        <v>1.036</v>
      </c>
      <c r="E4" s="33">
        <v>0</v>
      </c>
      <c r="F4" s="33">
        <v>0</v>
      </c>
      <c r="G4" s="33">
        <v>0</v>
      </c>
      <c r="H4" s="33">
        <v>0</v>
      </c>
      <c r="I4" s="33">
        <v>0</v>
      </c>
      <c r="J4" s="33">
        <v>0</v>
      </c>
    </row>
    <row r="5" spans="1:10" x14ac:dyDescent="0.2">
      <c r="A5" s="24" t="s">
        <v>94</v>
      </c>
      <c r="B5" s="33">
        <v>0</v>
      </c>
      <c r="C5" s="28">
        <v>0.59699999999999998</v>
      </c>
      <c r="D5" s="28">
        <v>-2.2490000000000001</v>
      </c>
      <c r="E5" s="33">
        <v>0</v>
      </c>
      <c r="F5" s="33">
        <v>0</v>
      </c>
      <c r="G5" s="33">
        <v>0</v>
      </c>
      <c r="H5" s="33">
        <v>0</v>
      </c>
      <c r="I5" s="33">
        <v>0</v>
      </c>
      <c r="J5" s="33">
        <v>0</v>
      </c>
    </row>
    <row r="6" spans="1:10" ht="12" x14ac:dyDescent="0.2">
      <c r="A6" s="24" t="s">
        <v>42</v>
      </c>
      <c r="B6" s="33">
        <v>0</v>
      </c>
      <c r="C6" s="33">
        <v>0</v>
      </c>
      <c r="D6" s="24"/>
      <c r="E6" s="33">
        <v>11.49799999999999</v>
      </c>
      <c r="F6" s="33">
        <v>15.942000000000007</v>
      </c>
      <c r="G6" s="33">
        <v>17.223000000000013</v>
      </c>
      <c r="H6" s="33">
        <v>17.910000000000025</v>
      </c>
      <c r="I6" s="33">
        <v>18.913999999999987</v>
      </c>
      <c r="J6" s="33">
        <v>18.913999999999987</v>
      </c>
    </row>
    <row r="7" spans="1:10" x14ac:dyDescent="0.2">
      <c r="A7" s="80" t="s">
        <v>93</v>
      </c>
      <c r="B7" s="28">
        <v>0</v>
      </c>
      <c r="C7" s="28">
        <v>8.4376949871511897E-15</v>
      </c>
      <c r="D7" s="28">
        <v>3.4638958368304884E-14</v>
      </c>
      <c r="E7" s="28">
        <v>0</v>
      </c>
      <c r="F7" s="28">
        <v>8.8559999999999945</v>
      </c>
      <c r="G7" s="28">
        <v>36.505999999999972</v>
      </c>
      <c r="H7" s="28">
        <v>46.255999999999972</v>
      </c>
      <c r="I7" s="28">
        <v>55.856000000000051</v>
      </c>
      <c r="J7" s="28">
        <v>7.8560000000000514</v>
      </c>
    </row>
    <row r="8" spans="1:10" x14ac:dyDescent="0.2">
      <c r="A8" s="53" t="s">
        <v>46</v>
      </c>
      <c r="B8" s="69">
        <v>0</v>
      </c>
      <c r="C8" s="69">
        <v>0.59700000000000841</v>
      </c>
      <c r="D8" s="69">
        <v>-1.2129999999999654</v>
      </c>
      <c r="E8" s="69">
        <v>11.49799999999999</v>
      </c>
      <c r="F8" s="69">
        <v>24.798000000000002</v>
      </c>
      <c r="G8" s="69">
        <v>53.728999999999985</v>
      </c>
      <c r="H8" s="69">
        <v>64.165999999999997</v>
      </c>
      <c r="I8" s="69">
        <v>74.770000000000039</v>
      </c>
      <c r="J8" s="69">
        <v>26.770000000000039</v>
      </c>
    </row>
    <row r="9" spans="1:10" x14ac:dyDescent="0.2">
      <c r="A9" s="25" t="s">
        <v>92</v>
      </c>
      <c r="B9" s="35">
        <v>215.905</v>
      </c>
      <c r="C9" s="35">
        <v>251.953</v>
      </c>
      <c r="D9" s="35">
        <v>270.24</v>
      </c>
      <c r="E9" s="35">
        <v>291.69900000000001</v>
      </c>
      <c r="F9" s="35">
        <v>289.40199999999999</v>
      </c>
      <c r="G9" s="35">
        <v>312.20499999999998</v>
      </c>
      <c r="H9" s="35">
        <v>327.89299999999997</v>
      </c>
      <c r="I9" s="35">
        <v>338.63600000000002</v>
      </c>
      <c r="J9" s="35">
        <v>290.63600000000002</v>
      </c>
    </row>
    <row r="10" spans="1:10" x14ac:dyDescent="0.2">
      <c r="A10" s="23"/>
      <c r="B10" s="23"/>
      <c r="C10" s="23"/>
      <c r="D10" s="23"/>
      <c r="E10" s="26"/>
      <c r="F10" s="26"/>
      <c r="G10" s="26"/>
      <c r="H10" s="26"/>
      <c r="I10" s="26"/>
      <c r="J10" s="26"/>
    </row>
    <row r="11" spans="1:10" ht="10.25" customHeight="1" x14ac:dyDescent="0.35">
      <c r="A11" s="122" t="s">
        <v>24</v>
      </c>
      <c r="B11" s="122"/>
      <c r="C11" s="122"/>
      <c r="D11" s="122"/>
      <c r="E11" s="122"/>
      <c r="F11" s="122"/>
      <c r="G11" s="122"/>
      <c r="H11" s="122"/>
      <c r="I11" s="122"/>
      <c r="J11" s="108"/>
    </row>
    <row r="12" spans="1:10" ht="10.25" customHeight="1" x14ac:dyDescent="0.2">
      <c r="A12" s="78"/>
      <c r="B12" s="78"/>
      <c r="C12" s="78"/>
      <c r="D12" s="78"/>
      <c r="E12" s="78"/>
      <c r="F12" s="78"/>
      <c r="G12" s="78"/>
      <c r="H12" s="78"/>
      <c r="I12" s="78"/>
      <c r="J12" s="78"/>
    </row>
    <row r="13" spans="1:10" ht="15" customHeight="1" x14ac:dyDescent="0.35">
      <c r="A13" s="111" t="s">
        <v>99</v>
      </c>
      <c r="B13" s="118"/>
      <c r="C13" s="118"/>
      <c r="D13" s="118"/>
      <c r="E13" s="118"/>
      <c r="F13" s="118"/>
      <c r="G13" s="118"/>
      <c r="H13" s="118"/>
      <c r="I13" s="118"/>
      <c r="J13" s="118"/>
    </row>
    <row r="14" spans="1:10" ht="15" customHeight="1" x14ac:dyDescent="0.2">
      <c r="A14" s="27" t="s">
        <v>20</v>
      </c>
      <c r="B14" s="80"/>
      <c r="C14" s="80"/>
      <c r="D14" s="80"/>
      <c r="E14" s="72"/>
      <c r="F14" s="26"/>
      <c r="G14" s="26"/>
      <c r="H14" s="26"/>
      <c r="I14" s="26"/>
      <c r="J14" s="26"/>
    </row>
    <row r="15" spans="1:10" ht="15" customHeight="1" x14ac:dyDescent="0.2">
      <c r="A15" s="70" t="s">
        <v>31</v>
      </c>
      <c r="B15" s="80"/>
      <c r="C15" s="80"/>
      <c r="D15" s="80"/>
      <c r="E15" s="72"/>
      <c r="F15" s="26"/>
      <c r="G15" s="26"/>
      <c r="H15" s="26"/>
      <c r="I15" s="26"/>
      <c r="J15" s="26"/>
    </row>
    <row r="16" spans="1:10" ht="15" customHeight="1" x14ac:dyDescent="0.2">
      <c r="A16" s="80" t="s">
        <v>100</v>
      </c>
      <c r="B16" s="80"/>
      <c r="C16" s="80"/>
      <c r="D16" s="72">
        <v>1.036</v>
      </c>
      <c r="E16" s="72"/>
      <c r="F16" s="26"/>
      <c r="G16" s="26"/>
      <c r="H16" s="26"/>
      <c r="I16" s="26"/>
      <c r="J16" s="26"/>
    </row>
    <row r="17" spans="1:10" ht="15" customHeight="1" x14ac:dyDescent="0.2">
      <c r="A17" s="80"/>
      <c r="B17" s="37"/>
      <c r="C17" s="37"/>
      <c r="D17" s="37"/>
      <c r="E17" s="82"/>
      <c r="F17" s="26"/>
      <c r="G17" s="26"/>
      <c r="H17" s="26"/>
      <c r="I17" s="26"/>
      <c r="J17" s="26"/>
    </row>
    <row r="18" spans="1:10" ht="15" customHeight="1" x14ac:dyDescent="0.35">
      <c r="A18" s="111" t="s">
        <v>95</v>
      </c>
      <c r="B18" s="111"/>
      <c r="C18" s="111"/>
      <c r="D18" s="111"/>
      <c r="E18" s="112"/>
      <c r="F18" s="118"/>
      <c r="G18" s="118"/>
      <c r="H18" s="118"/>
      <c r="I18" s="118"/>
      <c r="J18" s="118"/>
    </row>
    <row r="19" spans="1:10" ht="15" customHeight="1" x14ac:dyDescent="0.2">
      <c r="A19" s="81" t="s">
        <v>19</v>
      </c>
      <c r="B19" s="66"/>
      <c r="C19" s="66"/>
      <c r="D19" s="66"/>
      <c r="E19" s="82"/>
      <c r="F19" s="26"/>
      <c r="G19" s="26"/>
      <c r="H19" s="26"/>
      <c r="I19" s="26"/>
      <c r="J19" s="26"/>
    </row>
    <row r="20" spans="1:10" ht="15" customHeight="1" x14ac:dyDescent="0.2">
      <c r="A20" s="83" t="s">
        <v>96</v>
      </c>
      <c r="B20" s="66"/>
      <c r="C20" s="82">
        <v>0.59699999999999998</v>
      </c>
      <c r="D20" s="82">
        <v>-2.2490000000000001</v>
      </c>
      <c r="E20" s="82"/>
      <c r="F20" s="26"/>
      <c r="G20" s="26"/>
      <c r="H20" s="26"/>
      <c r="I20" s="26"/>
      <c r="J20" s="26"/>
    </row>
    <row r="21" spans="1:10" ht="15" customHeight="1" x14ac:dyDescent="0.2">
      <c r="A21" s="23"/>
      <c r="B21" s="23"/>
      <c r="C21" s="23"/>
      <c r="D21" s="23"/>
      <c r="E21" s="26"/>
      <c r="F21" s="26"/>
      <c r="G21" s="26"/>
      <c r="H21" s="26"/>
      <c r="I21" s="26"/>
      <c r="J21" s="26"/>
    </row>
    <row r="22" spans="1:10" ht="14.5" x14ac:dyDescent="0.35">
      <c r="A22" s="111" t="s">
        <v>43</v>
      </c>
      <c r="B22" s="111"/>
      <c r="C22" s="111"/>
      <c r="D22" s="111"/>
      <c r="E22" s="112"/>
      <c r="F22" s="112"/>
      <c r="G22" s="112"/>
      <c r="H22" s="112"/>
      <c r="I22" s="112"/>
      <c r="J22" s="118"/>
    </row>
    <row r="23" spans="1:10" x14ac:dyDescent="0.2">
      <c r="A23" s="54" t="s">
        <v>19</v>
      </c>
      <c r="B23" s="54"/>
      <c r="C23" s="54"/>
      <c r="D23" s="54"/>
      <c r="E23" s="50"/>
      <c r="F23" s="48"/>
      <c r="G23" s="48"/>
      <c r="H23" s="48"/>
      <c r="I23" s="48"/>
      <c r="J23" s="48"/>
    </row>
    <row r="24" spans="1:10" x14ac:dyDescent="0.2">
      <c r="A24" s="42" t="s">
        <v>51</v>
      </c>
      <c r="B24" s="42"/>
      <c r="C24" s="42"/>
      <c r="D24" s="42"/>
      <c r="E24" s="50">
        <v>9.9979999999999993</v>
      </c>
      <c r="F24" s="50">
        <v>9.4420000000000002</v>
      </c>
      <c r="G24" s="50">
        <v>9.2230000000000008</v>
      </c>
      <c r="H24" s="50">
        <v>9.41</v>
      </c>
      <c r="I24" s="50">
        <v>9.4139999999999997</v>
      </c>
      <c r="J24" s="50">
        <v>9.4139999999999997</v>
      </c>
    </row>
    <row r="25" spans="1:10" x14ac:dyDescent="0.2">
      <c r="A25" s="43"/>
      <c r="B25" s="43"/>
      <c r="C25" s="43"/>
      <c r="D25" s="43"/>
      <c r="E25" s="50"/>
      <c r="F25" s="50"/>
      <c r="G25" s="50"/>
      <c r="H25" s="50"/>
      <c r="I25" s="50"/>
      <c r="J25" s="50"/>
    </row>
    <row r="26" spans="1:10" x14ac:dyDescent="0.2">
      <c r="A26" s="49" t="s">
        <v>20</v>
      </c>
      <c r="B26" s="49"/>
      <c r="C26" s="49"/>
      <c r="D26" s="49"/>
      <c r="E26" s="50"/>
      <c r="F26" s="50"/>
      <c r="G26" s="50"/>
      <c r="H26" s="50"/>
      <c r="I26" s="50"/>
      <c r="J26" s="50"/>
    </row>
    <row r="27" spans="1:10" x14ac:dyDescent="0.2">
      <c r="A27" s="46" t="s">
        <v>31</v>
      </c>
      <c r="B27" s="46"/>
      <c r="C27" s="46"/>
      <c r="D27" s="46"/>
      <c r="E27" s="50"/>
      <c r="F27" s="50"/>
      <c r="G27" s="50"/>
      <c r="H27" s="50"/>
      <c r="I27" s="50"/>
      <c r="J27" s="50"/>
    </row>
    <row r="28" spans="1:10" x14ac:dyDescent="0.2">
      <c r="A28" s="60" t="s">
        <v>84</v>
      </c>
      <c r="B28" s="60"/>
      <c r="C28" s="60"/>
      <c r="D28" s="60"/>
      <c r="E28" s="50">
        <v>4</v>
      </c>
      <c r="F28" s="50">
        <v>4</v>
      </c>
      <c r="G28" s="50">
        <v>4</v>
      </c>
      <c r="H28" s="50">
        <v>4</v>
      </c>
      <c r="I28" s="50">
        <v>4</v>
      </c>
      <c r="J28" s="50">
        <v>4</v>
      </c>
    </row>
    <row r="29" spans="1:10" x14ac:dyDescent="0.2">
      <c r="A29" s="66" t="s">
        <v>86</v>
      </c>
      <c r="B29" s="66"/>
      <c r="C29" s="66"/>
      <c r="D29" s="66"/>
      <c r="E29" s="50">
        <v>-4</v>
      </c>
      <c r="F29" s="50"/>
      <c r="G29" s="50"/>
      <c r="H29" s="50"/>
      <c r="I29" s="50"/>
      <c r="J29" s="50"/>
    </row>
    <row r="30" spans="1:10" x14ac:dyDescent="0.2">
      <c r="A30" s="71" t="s">
        <v>85</v>
      </c>
      <c r="B30" s="71"/>
      <c r="C30" s="71"/>
      <c r="D30" s="71"/>
      <c r="E30" s="50"/>
      <c r="F30" s="50">
        <v>1.5</v>
      </c>
      <c r="G30" s="50">
        <v>3</v>
      </c>
      <c r="H30" s="50">
        <v>4.5</v>
      </c>
      <c r="I30" s="50">
        <v>5.5</v>
      </c>
      <c r="J30" s="50">
        <v>5.5</v>
      </c>
    </row>
    <row r="31" spans="1:10" x14ac:dyDescent="0.2">
      <c r="A31" s="71" t="s">
        <v>87</v>
      </c>
      <c r="B31" s="71"/>
      <c r="C31" s="71"/>
      <c r="D31" s="71"/>
      <c r="E31" s="50">
        <v>1.5</v>
      </c>
      <c r="F31" s="50">
        <v>1</v>
      </c>
      <c r="G31" s="50">
        <v>1</v>
      </c>
      <c r="H31" s="50"/>
      <c r="I31" s="50"/>
      <c r="J31" s="50"/>
    </row>
    <row r="32" spans="1:10" x14ac:dyDescent="0.2">
      <c r="A32" s="71"/>
      <c r="B32" s="71"/>
      <c r="C32" s="71"/>
      <c r="D32" s="71"/>
      <c r="E32" s="50"/>
      <c r="F32" s="50"/>
      <c r="G32" s="50"/>
      <c r="H32" s="50"/>
      <c r="I32" s="50"/>
      <c r="J32" s="50"/>
    </row>
    <row r="33" spans="1:10" ht="14.5" x14ac:dyDescent="0.35">
      <c r="A33" s="111" t="s">
        <v>104</v>
      </c>
      <c r="B33" s="111"/>
      <c r="C33" s="111"/>
      <c r="D33" s="111"/>
      <c r="E33" s="112"/>
      <c r="F33" s="112"/>
      <c r="G33" s="112"/>
      <c r="H33" s="112"/>
      <c r="I33" s="112"/>
      <c r="J33" s="118"/>
    </row>
    <row r="34" spans="1:10" x14ac:dyDescent="0.2">
      <c r="A34" s="84" t="s">
        <v>20</v>
      </c>
      <c r="B34" s="37"/>
      <c r="C34" s="37"/>
      <c r="D34" s="37"/>
      <c r="E34" s="85"/>
      <c r="F34" s="85"/>
      <c r="G34" s="85"/>
      <c r="H34" s="85"/>
      <c r="I34" s="85"/>
      <c r="J34" s="85"/>
    </row>
    <row r="35" spans="1:10" x14ac:dyDescent="0.2">
      <c r="A35" s="37" t="s">
        <v>53</v>
      </c>
      <c r="B35" s="37"/>
      <c r="C35" s="37"/>
      <c r="D35" s="37"/>
      <c r="E35" s="85"/>
      <c r="F35" s="85">
        <v>1</v>
      </c>
      <c r="G35" s="85">
        <v>1</v>
      </c>
      <c r="H35" s="85">
        <v>1</v>
      </c>
      <c r="I35" s="85">
        <v>1</v>
      </c>
      <c r="J35" s="85"/>
    </row>
    <row r="36" spans="1:10" x14ac:dyDescent="0.2">
      <c r="A36" s="84"/>
      <c r="B36" s="37"/>
      <c r="C36" s="37"/>
      <c r="D36" s="37"/>
      <c r="E36" s="85"/>
      <c r="F36" s="85"/>
      <c r="G36" s="85"/>
      <c r="H36" s="85"/>
      <c r="I36" s="85"/>
      <c r="J36" s="85"/>
    </row>
    <row r="37" spans="1:10" x14ac:dyDescent="0.2">
      <c r="A37" s="70" t="s">
        <v>143</v>
      </c>
      <c r="B37" s="71"/>
      <c r="C37" s="71"/>
      <c r="D37" s="71"/>
      <c r="E37" s="50"/>
      <c r="F37" s="50">
        <v>7.8559999999999999</v>
      </c>
      <c r="G37" s="50">
        <v>7.8559999999999999</v>
      </c>
      <c r="H37" s="50">
        <v>7.8559999999999999</v>
      </c>
      <c r="I37" s="50">
        <v>7.8559999999999999</v>
      </c>
      <c r="J37" s="50">
        <v>7.8559999999999999</v>
      </c>
    </row>
    <row r="38" spans="1:10" x14ac:dyDescent="0.2">
      <c r="A38" s="71"/>
      <c r="B38" s="71"/>
      <c r="C38" s="71"/>
      <c r="D38" s="71"/>
      <c r="E38" s="50"/>
      <c r="F38" s="50"/>
      <c r="G38" s="50"/>
      <c r="H38" s="50"/>
      <c r="I38" s="50"/>
      <c r="J38" s="50"/>
    </row>
    <row r="39" spans="1:10" x14ac:dyDescent="0.2">
      <c r="A39" s="42" t="s">
        <v>125</v>
      </c>
      <c r="B39" s="71"/>
      <c r="C39" s="71"/>
      <c r="D39" s="71"/>
      <c r="E39" s="50"/>
      <c r="F39" s="50"/>
      <c r="G39" s="50">
        <v>27.65</v>
      </c>
      <c r="H39" s="50">
        <v>37.4</v>
      </c>
      <c r="I39" s="50">
        <v>47</v>
      </c>
      <c r="J39" s="50"/>
    </row>
    <row r="40" spans="1:10" ht="53" customHeight="1" x14ac:dyDescent="0.2">
      <c r="A40" s="43" t="s">
        <v>126</v>
      </c>
      <c r="B40" s="71"/>
      <c r="C40" s="71"/>
      <c r="D40" s="71"/>
      <c r="E40" s="50"/>
      <c r="F40" s="50"/>
      <c r="G40" s="50"/>
      <c r="H40" s="50"/>
      <c r="I40" s="50"/>
      <c r="J40" s="50"/>
    </row>
    <row r="41" spans="1:10" x14ac:dyDescent="0.2">
      <c r="A41" s="31"/>
      <c r="B41" s="31"/>
      <c r="C41" s="31"/>
      <c r="D41" s="31"/>
      <c r="E41" s="30"/>
      <c r="F41" s="30"/>
      <c r="G41" s="30"/>
      <c r="H41" s="30"/>
      <c r="I41" s="30"/>
      <c r="J41" s="30"/>
    </row>
    <row r="42" spans="1:10" x14ac:dyDescent="0.2">
      <c r="A42" s="11"/>
      <c r="B42" s="2"/>
      <c r="C42" s="2"/>
      <c r="D42" s="2"/>
      <c r="E42" s="2"/>
      <c r="F42" s="2"/>
      <c r="G42" s="2"/>
      <c r="H42" s="2"/>
      <c r="I42" s="2"/>
      <c r="J42" s="2"/>
    </row>
    <row r="43" spans="1:10" x14ac:dyDescent="0.2">
      <c r="A43" s="12"/>
      <c r="B43" s="39"/>
      <c r="C43" s="39"/>
      <c r="D43" s="39"/>
      <c r="E43" s="39"/>
      <c r="F43" s="39"/>
      <c r="G43" s="39"/>
      <c r="H43" s="39"/>
      <c r="I43" s="39"/>
      <c r="J43" s="39"/>
    </row>
    <row r="44" spans="1:10" x14ac:dyDescent="0.2">
      <c r="A44" s="13"/>
      <c r="B44" s="13"/>
      <c r="C44" s="13"/>
      <c r="D44" s="13"/>
    </row>
  </sheetData>
  <mergeCells count="6">
    <mergeCell ref="A33:J33"/>
    <mergeCell ref="A1:J1"/>
    <mergeCell ref="A11:J11"/>
    <mergeCell ref="A13:J13"/>
    <mergeCell ref="A18:J18"/>
    <mergeCell ref="A22:J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46"/>
  <sheetViews>
    <sheetView topLeftCell="A30" workbookViewId="0">
      <selection activeCell="E37" sqref="E37:J43"/>
    </sheetView>
  </sheetViews>
  <sheetFormatPr defaultColWidth="9.08984375" defaultRowHeight="10" x14ac:dyDescent="0.2"/>
  <cols>
    <col min="1" max="1" width="40.81640625" style="1" customWidth="1"/>
    <col min="2" max="4" width="10.54296875" style="1" customWidth="1"/>
    <col min="5" max="5" width="7.08984375" style="1" bestFit="1" customWidth="1"/>
    <col min="6" max="9" width="7.1796875" style="1" bestFit="1" customWidth="1"/>
    <col min="10" max="10" width="7.54296875" style="1" bestFit="1" customWidth="1"/>
    <col min="11" max="11" width="10.81640625" style="1" bestFit="1" customWidth="1"/>
    <col min="12" max="16384" width="9.08984375" style="1"/>
  </cols>
  <sheetData>
    <row r="1" spans="1:10" ht="20.25" customHeight="1" x14ac:dyDescent="0.35">
      <c r="A1" s="114" t="s">
        <v>27</v>
      </c>
      <c r="B1" s="114"/>
      <c r="C1" s="114"/>
      <c r="D1" s="114"/>
      <c r="E1" s="114"/>
      <c r="F1" s="114"/>
      <c r="G1" s="114"/>
      <c r="H1" s="114"/>
      <c r="I1" s="114"/>
      <c r="J1" s="119"/>
    </row>
    <row r="2" spans="1:10" x14ac:dyDescent="0.2">
      <c r="A2" s="22"/>
      <c r="B2" s="22">
        <v>2019</v>
      </c>
      <c r="C2" s="22">
        <v>2020</v>
      </c>
      <c r="D2" s="22">
        <v>2021</v>
      </c>
      <c r="E2" s="22">
        <v>2022</v>
      </c>
      <c r="F2" s="22">
        <v>2023</v>
      </c>
      <c r="G2" s="22">
        <v>2024</v>
      </c>
      <c r="H2" s="22">
        <v>2025</v>
      </c>
      <c r="I2" s="22">
        <v>2026</v>
      </c>
      <c r="J2" s="22">
        <v>2027</v>
      </c>
    </row>
    <row r="3" spans="1:10" ht="9.5" customHeight="1" x14ac:dyDescent="0.2">
      <c r="A3" s="23" t="s">
        <v>41</v>
      </c>
      <c r="B3" s="32">
        <v>555.69000000000005</v>
      </c>
      <c r="C3" s="32">
        <v>551.08699999999999</v>
      </c>
      <c r="D3" s="32">
        <v>520.04700000000003</v>
      </c>
      <c r="E3" s="32">
        <v>480.33</v>
      </c>
      <c r="F3" s="32">
        <v>489.93599999999998</v>
      </c>
      <c r="G3" s="32">
        <v>506.02100000000002</v>
      </c>
      <c r="H3" s="32">
        <v>511.36599999999999</v>
      </c>
      <c r="I3" s="32">
        <v>513.36599999999999</v>
      </c>
      <c r="J3" s="32">
        <v>513.36599999999999</v>
      </c>
    </row>
    <row r="4" spans="1:10" ht="9.5" customHeight="1" x14ac:dyDescent="0.2">
      <c r="A4" s="24" t="s">
        <v>94</v>
      </c>
      <c r="B4" s="28">
        <v>0</v>
      </c>
      <c r="C4" s="28">
        <v>-14.136999999999944</v>
      </c>
      <c r="D4" s="28">
        <v>5.3079999999999945</v>
      </c>
      <c r="E4" s="33">
        <v>0</v>
      </c>
      <c r="F4" s="33">
        <v>0</v>
      </c>
      <c r="G4" s="33">
        <v>0</v>
      </c>
      <c r="H4" s="33">
        <v>0</v>
      </c>
      <c r="I4" s="33">
        <v>0</v>
      </c>
      <c r="J4" s="33">
        <v>0</v>
      </c>
    </row>
    <row r="5" spans="1:10" ht="12" x14ac:dyDescent="0.2">
      <c r="A5" s="24" t="s">
        <v>42</v>
      </c>
      <c r="B5" s="33">
        <v>0</v>
      </c>
      <c r="C5" s="33">
        <v>0</v>
      </c>
      <c r="D5" s="33">
        <v>0</v>
      </c>
      <c r="E5" s="33">
        <v>96.767999999999972</v>
      </c>
      <c r="F5" s="33">
        <v>91.365000000000066</v>
      </c>
      <c r="G5" s="33">
        <v>75.895000000000039</v>
      </c>
      <c r="H5" s="33">
        <v>70.740000000000009</v>
      </c>
      <c r="I5" s="33">
        <v>68.812000000000012</v>
      </c>
      <c r="J5" s="33">
        <v>-12.188000000000001</v>
      </c>
    </row>
    <row r="6" spans="1:10" x14ac:dyDescent="0.2">
      <c r="A6" s="80" t="s">
        <v>93</v>
      </c>
      <c r="B6" s="28">
        <v>0</v>
      </c>
      <c r="C6" s="28">
        <v>0</v>
      </c>
      <c r="D6" s="28">
        <v>-1.7763568394002505E-15</v>
      </c>
      <c r="E6" s="28">
        <v>-69.699999999999932</v>
      </c>
      <c r="F6" s="28">
        <v>-61.206999999999994</v>
      </c>
      <c r="G6" s="28">
        <v>-61.207000000000107</v>
      </c>
      <c r="H6" s="28">
        <v>-61.206999999999994</v>
      </c>
      <c r="I6" s="28">
        <v>-61.206999999999994</v>
      </c>
      <c r="J6" s="28">
        <v>9.7930000000000188</v>
      </c>
    </row>
    <row r="7" spans="1:10" x14ac:dyDescent="0.2">
      <c r="A7" s="53" t="s">
        <v>46</v>
      </c>
      <c r="B7" s="69">
        <v>0</v>
      </c>
      <c r="C7" s="69">
        <v>-14.136999999999944</v>
      </c>
      <c r="D7" s="69">
        <v>5.3079999999999927</v>
      </c>
      <c r="E7" s="69">
        <v>27.06800000000004</v>
      </c>
      <c r="F7" s="69">
        <v>30.158000000000072</v>
      </c>
      <c r="G7" s="69">
        <v>14.687999999999931</v>
      </c>
      <c r="H7" s="69">
        <v>9.5330000000000155</v>
      </c>
      <c r="I7" s="69">
        <v>7.6050000000000182</v>
      </c>
      <c r="J7" s="69">
        <v>-2.3949999999999818</v>
      </c>
    </row>
    <row r="8" spans="1:10" x14ac:dyDescent="0.2">
      <c r="A8" s="25" t="s">
        <v>92</v>
      </c>
      <c r="B8" s="35">
        <v>555.69000000000005</v>
      </c>
      <c r="C8" s="35">
        <v>536.95000000000005</v>
      </c>
      <c r="D8" s="35">
        <v>525.35500000000002</v>
      </c>
      <c r="E8" s="35">
        <v>507.39800000000002</v>
      </c>
      <c r="F8" s="35">
        <v>520.09400000000005</v>
      </c>
      <c r="G8" s="35">
        <v>520.70899999999995</v>
      </c>
      <c r="H8" s="35">
        <v>520.899</v>
      </c>
      <c r="I8" s="35">
        <v>520.971</v>
      </c>
      <c r="J8" s="35">
        <v>510.971</v>
      </c>
    </row>
    <row r="9" spans="1:10" x14ac:dyDescent="0.2">
      <c r="A9" s="23"/>
      <c r="B9" s="23"/>
      <c r="C9" s="23"/>
      <c r="D9" s="23"/>
      <c r="E9" s="26"/>
      <c r="F9" s="26"/>
      <c r="G9" s="26"/>
      <c r="H9" s="26"/>
      <c r="I9" s="26"/>
      <c r="J9" s="26"/>
    </row>
    <row r="10" spans="1:10" ht="36" customHeight="1" x14ac:dyDescent="0.35">
      <c r="A10" s="116" t="s">
        <v>32</v>
      </c>
      <c r="B10" s="116"/>
      <c r="C10" s="116"/>
      <c r="D10" s="116"/>
      <c r="E10" s="116"/>
      <c r="F10" s="116"/>
      <c r="G10" s="116"/>
      <c r="H10" s="116"/>
      <c r="I10" s="116"/>
      <c r="J10" s="108"/>
    </row>
    <row r="11" spans="1:10" ht="15" customHeight="1" x14ac:dyDescent="0.2">
      <c r="A11" s="59"/>
      <c r="B11" s="77"/>
      <c r="C11" s="77"/>
      <c r="D11" s="77"/>
      <c r="E11" s="59"/>
      <c r="F11" s="59"/>
      <c r="G11" s="59"/>
      <c r="H11" s="59"/>
      <c r="I11" s="59"/>
      <c r="J11" s="77"/>
    </row>
    <row r="12" spans="1:10" ht="15" customHeight="1" x14ac:dyDescent="0.35">
      <c r="A12" s="111" t="s">
        <v>95</v>
      </c>
      <c r="B12" s="111"/>
      <c r="C12" s="111"/>
      <c r="D12" s="111"/>
      <c r="E12" s="112"/>
      <c r="F12" s="118"/>
      <c r="G12" s="118"/>
      <c r="H12" s="118"/>
      <c r="I12" s="118"/>
      <c r="J12" s="118"/>
    </row>
    <row r="13" spans="1:10" ht="15" customHeight="1" x14ac:dyDescent="0.2">
      <c r="A13" s="81" t="s">
        <v>19</v>
      </c>
      <c r="B13" s="66"/>
      <c r="C13" s="66"/>
      <c r="D13" s="66"/>
      <c r="E13" s="82"/>
      <c r="F13" s="77"/>
      <c r="G13" s="77"/>
      <c r="H13" s="77"/>
      <c r="I13" s="77"/>
      <c r="J13" s="77"/>
    </row>
    <row r="14" spans="1:10" ht="15" customHeight="1" x14ac:dyDescent="0.2">
      <c r="A14" s="83" t="s">
        <v>96</v>
      </c>
      <c r="B14" s="66"/>
      <c r="C14" s="82">
        <v>-14.137</v>
      </c>
      <c r="D14" s="82">
        <v>5.3079999999999998</v>
      </c>
      <c r="E14" s="82"/>
      <c r="F14" s="77"/>
      <c r="G14" s="77"/>
      <c r="H14" s="77"/>
      <c r="I14" s="77"/>
      <c r="J14" s="77"/>
    </row>
    <row r="15" spans="1:10" ht="15" customHeight="1" x14ac:dyDescent="0.2">
      <c r="A15" s="66" t="s">
        <v>101</v>
      </c>
      <c r="B15" s="66"/>
      <c r="C15" s="66"/>
      <c r="D15" s="66"/>
      <c r="E15" s="82"/>
      <c r="F15" s="77"/>
      <c r="G15" s="77"/>
      <c r="H15" s="77"/>
      <c r="I15" s="77"/>
      <c r="J15" s="77"/>
    </row>
    <row r="16" spans="1:10" ht="15" customHeight="1" x14ac:dyDescent="0.2">
      <c r="A16" s="77"/>
      <c r="B16" s="77"/>
      <c r="C16" s="77"/>
      <c r="D16" s="77"/>
      <c r="E16" s="77"/>
      <c r="F16" s="77"/>
      <c r="G16" s="77"/>
      <c r="H16" s="77"/>
      <c r="I16" s="77"/>
      <c r="J16" s="77"/>
    </row>
    <row r="17" spans="1:10" ht="14.5" x14ac:dyDescent="0.35">
      <c r="A17" s="111" t="s">
        <v>43</v>
      </c>
      <c r="B17" s="111"/>
      <c r="C17" s="111"/>
      <c r="D17" s="111"/>
      <c r="E17" s="112"/>
      <c r="F17" s="112"/>
      <c r="G17" s="112"/>
      <c r="H17" s="112"/>
      <c r="I17" s="112"/>
      <c r="J17" s="118"/>
    </row>
    <row r="18" spans="1:10" x14ac:dyDescent="0.2">
      <c r="A18" s="40" t="s">
        <v>19</v>
      </c>
      <c r="B18" s="40"/>
      <c r="C18" s="40"/>
      <c r="D18" s="40"/>
      <c r="E18" s="47"/>
      <c r="F18" s="47"/>
      <c r="G18" s="47"/>
      <c r="H18" s="47"/>
      <c r="I18" s="47"/>
      <c r="J18" s="47"/>
    </row>
    <row r="19" spans="1:10" x14ac:dyDescent="0.2">
      <c r="A19" s="42" t="s">
        <v>51</v>
      </c>
      <c r="B19" s="42"/>
      <c r="C19" s="42"/>
      <c r="D19" s="42"/>
      <c r="E19" s="50">
        <v>17.068000000000001</v>
      </c>
      <c r="F19" s="50">
        <v>17.41</v>
      </c>
      <c r="G19" s="50">
        <v>17.984999999999999</v>
      </c>
      <c r="H19" s="50">
        <v>18.175000000000001</v>
      </c>
      <c r="I19" s="50">
        <v>18.247</v>
      </c>
      <c r="J19" s="50">
        <v>18.247</v>
      </c>
    </row>
    <row r="20" spans="1:10" x14ac:dyDescent="0.2">
      <c r="A20" s="42"/>
      <c r="B20" s="42"/>
      <c r="C20" s="42"/>
      <c r="D20" s="42"/>
      <c r="E20" s="50"/>
      <c r="F20" s="50"/>
      <c r="G20" s="50"/>
      <c r="H20" s="50"/>
      <c r="I20" s="50"/>
      <c r="J20" s="50"/>
    </row>
    <row r="21" spans="1:10" x14ac:dyDescent="0.2">
      <c r="A21" s="45" t="s">
        <v>20</v>
      </c>
      <c r="B21" s="45"/>
      <c r="C21" s="45"/>
      <c r="D21" s="45"/>
      <c r="E21" s="50"/>
      <c r="F21" s="50"/>
      <c r="G21" s="50"/>
      <c r="H21" s="50"/>
      <c r="I21" s="50"/>
      <c r="J21" s="50"/>
    </row>
    <row r="22" spans="1:10" x14ac:dyDescent="0.2">
      <c r="A22" s="42" t="s">
        <v>53</v>
      </c>
      <c r="B22" s="42"/>
      <c r="C22" s="42"/>
      <c r="D22" s="42"/>
      <c r="E22" s="50">
        <v>30</v>
      </c>
      <c r="F22" s="50">
        <v>31</v>
      </c>
      <c r="G22" s="50">
        <v>31</v>
      </c>
      <c r="H22" s="50">
        <v>31</v>
      </c>
      <c r="I22" s="50">
        <v>31</v>
      </c>
      <c r="J22" s="50"/>
    </row>
    <row r="23" spans="1:10" ht="100" x14ac:dyDescent="0.2">
      <c r="A23" s="43" t="s">
        <v>120</v>
      </c>
      <c r="B23" s="43"/>
      <c r="C23" s="43"/>
      <c r="D23" s="43"/>
      <c r="E23" s="50"/>
      <c r="F23" s="50"/>
      <c r="G23" s="50"/>
      <c r="H23" s="50"/>
      <c r="I23" s="50"/>
      <c r="J23" s="50"/>
    </row>
    <row r="24" spans="1:10" x14ac:dyDescent="0.2">
      <c r="A24" s="42"/>
      <c r="B24" s="42"/>
      <c r="C24" s="42"/>
      <c r="D24" s="42"/>
      <c r="E24" s="50"/>
      <c r="F24" s="50"/>
      <c r="G24" s="50"/>
      <c r="H24" s="50"/>
      <c r="I24" s="50"/>
      <c r="J24" s="50"/>
    </row>
    <row r="25" spans="1:10" ht="17.5" customHeight="1" x14ac:dyDescent="0.2">
      <c r="A25" s="46" t="s">
        <v>121</v>
      </c>
      <c r="B25" s="46"/>
      <c r="C25" s="46"/>
      <c r="D25" s="46"/>
      <c r="E25" s="50">
        <v>39.700000000000003</v>
      </c>
      <c r="F25" s="50">
        <v>40</v>
      </c>
      <c r="G25" s="50">
        <v>40</v>
      </c>
      <c r="H25" s="50">
        <v>40</v>
      </c>
      <c r="I25" s="50">
        <v>40</v>
      </c>
      <c r="J25" s="50"/>
    </row>
    <row r="26" spans="1:10" ht="97.25" customHeight="1" x14ac:dyDescent="0.2">
      <c r="A26" s="43" t="s">
        <v>57</v>
      </c>
      <c r="B26" s="43"/>
      <c r="C26" s="43"/>
      <c r="D26" s="43"/>
      <c r="E26" s="50"/>
      <c r="F26" s="50"/>
      <c r="G26" s="50"/>
      <c r="H26" s="50"/>
      <c r="I26" s="50"/>
      <c r="J26" s="50"/>
    </row>
    <row r="27" spans="1:10" x14ac:dyDescent="0.2">
      <c r="A27" s="42"/>
      <c r="B27" s="42"/>
      <c r="C27" s="42"/>
      <c r="D27" s="42"/>
      <c r="E27" s="50"/>
      <c r="F27" s="50"/>
      <c r="G27" s="50"/>
      <c r="H27" s="50"/>
      <c r="I27" s="50"/>
      <c r="J27" s="50"/>
    </row>
    <row r="28" spans="1:10" x14ac:dyDescent="0.2">
      <c r="A28" s="42" t="s">
        <v>56</v>
      </c>
      <c r="B28" s="42"/>
      <c r="C28" s="42"/>
      <c r="D28" s="42"/>
      <c r="E28" s="50">
        <v>-1.5</v>
      </c>
      <c r="F28" s="50">
        <v>-11.045</v>
      </c>
      <c r="G28" s="50">
        <v>-27.09</v>
      </c>
      <c r="H28" s="50">
        <v>-32.435000000000002</v>
      </c>
      <c r="I28" s="50">
        <v>-34.435000000000002</v>
      </c>
      <c r="J28" s="50">
        <v>-34.435000000000002</v>
      </c>
    </row>
    <row r="29" spans="1:10" ht="90" x14ac:dyDescent="0.2">
      <c r="A29" s="43" t="s">
        <v>58</v>
      </c>
      <c r="B29" s="43"/>
      <c r="C29" s="43"/>
      <c r="D29" s="43"/>
      <c r="E29" s="50"/>
      <c r="F29" s="50"/>
      <c r="G29" s="50"/>
      <c r="H29" s="50"/>
      <c r="I29" s="50"/>
      <c r="J29" s="50"/>
    </row>
    <row r="30" spans="1:10" x14ac:dyDescent="0.2">
      <c r="A30" s="42"/>
      <c r="B30" s="42"/>
      <c r="C30" s="42"/>
      <c r="D30" s="42"/>
      <c r="E30" s="50"/>
      <c r="F30" s="50"/>
      <c r="G30" s="50"/>
      <c r="H30" s="50"/>
      <c r="I30" s="50"/>
      <c r="J30" s="50"/>
    </row>
    <row r="31" spans="1:10" x14ac:dyDescent="0.2">
      <c r="A31" s="42" t="s">
        <v>31</v>
      </c>
      <c r="B31" s="42"/>
      <c r="C31" s="42"/>
      <c r="D31" s="42"/>
      <c r="E31" s="50"/>
      <c r="F31" s="50"/>
      <c r="G31" s="50"/>
      <c r="H31" s="50"/>
      <c r="I31" s="50"/>
      <c r="J31" s="50"/>
    </row>
    <row r="32" spans="1:10" x14ac:dyDescent="0.2">
      <c r="A32" s="71" t="s">
        <v>52</v>
      </c>
      <c r="B32" s="71"/>
      <c r="C32" s="71"/>
      <c r="D32" s="71"/>
      <c r="E32" s="50">
        <v>7.5</v>
      </c>
      <c r="F32" s="50">
        <v>10</v>
      </c>
      <c r="G32" s="50">
        <v>10</v>
      </c>
      <c r="H32" s="50">
        <v>10</v>
      </c>
      <c r="I32" s="50">
        <v>10</v>
      </c>
      <c r="J32" s="50"/>
    </row>
    <row r="33" spans="1:11" x14ac:dyDescent="0.2">
      <c r="A33" s="71" t="s">
        <v>55</v>
      </c>
      <c r="B33" s="71"/>
      <c r="C33" s="71"/>
      <c r="D33" s="71"/>
      <c r="E33" s="50">
        <v>4</v>
      </c>
      <c r="F33" s="50">
        <v>4</v>
      </c>
      <c r="G33" s="50">
        <v>4</v>
      </c>
      <c r="H33" s="50">
        <v>4</v>
      </c>
      <c r="I33" s="50">
        <v>4</v>
      </c>
      <c r="J33" s="50">
        <v>4</v>
      </c>
    </row>
    <row r="34" spans="1:11" x14ac:dyDescent="0.2">
      <c r="A34" s="71"/>
      <c r="B34" s="71"/>
      <c r="C34" s="71"/>
      <c r="D34" s="71"/>
      <c r="E34" s="50"/>
      <c r="F34" s="50"/>
      <c r="G34" s="50"/>
      <c r="H34" s="50"/>
      <c r="I34" s="50"/>
      <c r="J34" s="50"/>
    </row>
    <row r="35" spans="1:11" ht="14.5" x14ac:dyDescent="0.35">
      <c r="A35" s="111" t="s">
        <v>104</v>
      </c>
      <c r="B35" s="111"/>
      <c r="C35" s="111"/>
      <c r="D35" s="111"/>
      <c r="E35" s="112"/>
      <c r="F35" s="112"/>
      <c r="G35" s="112"/>
      <c r="H35" s="112"/>
      <c r="I35" s="112"/>
      <c r="J35" s="118"/>
    </row>
    <row r="36" spans="1:11" x14ac:dyDescent="0.2">
      <c r="A36" s="84" t="s">
        <v>20</v>
      </c>
      <c r="B36" s="37"/>
      <c r="C36" s="37"/>
      <c r="D36" s="37"/>
      <c r="E36" s="85"/>
      <c r="F36" s="85"/>
      <c r="G36" s="85"/>
      <c r="H36" s="85"/>
      <c r="I36" s="85"/>
      <c r="J36" s="85"/>
    </row>
    <row r="37" spans="1:11" x14ac:dyDescent="0.2">
      <c r="A37" s="37" t="s">
        <v>121</v>
      </c>
      <c r="B37" s="37"/>
      <c r="C37" s="37"/>
      <c r="D37" s="37"/>
      <c r="E37" s="85">
        <v>-39.700000000000003</v>
      </c>
      <c r="F37" s="85">
        <v>-40</v>
      </c>
      <c r="G37" s="85">
        <v>-40</v>
      </c>
      <c r="H37" s="85">
        <v>-40</v>
      </c>
      <c r="I37" s="85">
        <v>-40</v>
      </c>
      <c r="J37" s="85"/>
      <c r="K37" s="3"/>
    </row>
    <row r="38" spans="1:11" ht="80" x14ac:dyDescent="0.2">
      <c r="A38" s="38" t="s">
        <v>122</v>
      </c>
      <c r="B38" s="37"/>
      <c r="C38" s="37"/>
      <c r="D38" s="37"/>
      <c r="E38" s="85"/>
      <c r="F38" s="85"/>
      <c r="G38" s="85"/>
      <c r="H38" s="85"/>
      <c r="I38" s="85"/>
      <c r="J38" s="85"/>
    </row>
    <row r="39" spans="1:11" x14ac:dyDescent="0.2">
      <c r="A39" s="84"/>
      <c r="B39" s="37"/>
      <c r="C39" s="37"/>
      <c r="D39" s="37"/>
      <c r="E39" s="85"/>
      <c r="F39" s="85"/>
      <c r="G39" s="85"/>
      <c r="H39" s="85"/>
      <c r="I39" s="85"/>
      <c r="J39" s="85"/>
    </row>
    <row r="40" spans="1:11" x14ac:dyDescent="0.2">
      <c r="A40" s="37" t="s">
        <v>53</v>
      </c>
      <c r="B40" s="37"/>
      <c r="C40" s="37"/>
      <c r="D40" s="37"/>
      <c r="E40" s="85">
        <v>-30</v>
      </c>
      <c r="F40" s="85">
        <v>-31</v>
      </c>
      <c r="G40" s="85">
        <v>-31</v>
      </c>
      <c r="H40" s="85">
        <v>-31</v>
      </c>
      <c r="I40" s="85">
        <v>-31</v>
      </c>
      <c r="J40" s="85"/>
      <c r="K40" s="3"/>
    </row>
    <row r="41" spans="1:11" ht="100" x14ac:dyDescent="0.2">
      <c r="A41" s="38" t="s">
        <v>120</v>
      </c>
      <c r="B41" s="37"/>
      <c r="C41" s="37"/>
      <c r="D41" s="37"/>
      <c r="E41" s="85"/>
      <c r="F41" s="85"/>
      <c r="G41" s="85"/>
      <c r="H41" s="85"/>
      <c r="I41" s="85"/>
      <c r="J41" s="85"/>
    </row>
    <row r="42" spans="1:11" x14ac:dyDescent="0.2">
      <c r="A42" s="84"/>
      <c r="B42" s="37"/>
      <c r="C42" s="37"/>
      <c r="D42" s="37"/>
      <c r="E42" s="85"/>
      <c r="F42" s="85"/>
      <c r="G42" s="85"/>
      <c r="H42" s="85"/>
      <c r="I42" s="85"/>
      <c r="J42" s="85"/>
    </row>
    <row r="43" spans="1:11" x14ac:dyDescent="0.2">
      <c r="A43" s="70" t="s">
        <v>143</v>
      </c>
      <c r="B43" s="71"/>
      <c r="C43" s="71"/>
      <c r="D43" s="71"/>
      <c r="E43" s="50"/>
      <c r="F43" s="50">
        <v>9.7929999999999993</v>
      </c>
      <c r="G43" s="50">
        <v>9.7929999999999993</v>
      </c>
      <c r="H43" s="50">
        <v>9.7929999999999993</v>
      </c>
      <c r="I43" s="50">
        <v>9.7929999999999993</v>
      </c>
      <c r="J43" s="50">
        <v>9.7929999999999993</v>
      </c>
    </row>
    <row r="44" spans="1:11" x14ac:dyDescent="0.2">
      <c r="A44" s="36"/>
      <c r="B44" s="36"/>
      <c r="C44" s="36"/>
      <c r="D44" s="36"/>
      <c r="E44" s="30"/>
      <c r="F44" s="30"/>
      <c r="G44" s="30"/>
      <c r="H44" s="30"/>
      <c r="I44" s="30"/>
      <c r="J44" s="30"/>
    </row>
    <row r="45" spans="1:11" x14ac:dyDescent="0.2">
      <c r="A45" s="11"/>
      <c r="B45" s="2"/>
      <c r="C45" s="2"/>
      <c r="D45" s="2"/>
      <c r="E45" s="2"/>
      <c r="F45" s="2"/>
      <c r="G45" s="2"/>
      <c r="H45" s="2"/>
      <c r="I45" s="2"/>
      <c r="J45" s="2"/>
    </row>
    <row r="46" spans="1:11" x14ac:dyDescent="0.2">
      <c r="A46" s="12"/>
      <c r="B46" s="39"/>
      <c r="C46" s="39"/>
      <c r="D46" s="39"/>
      <c r="E46" s="39"/>
      <c r="F46" s="39"/>
      <c r="G46" s="39"/>
      <c r="H46" s="39"/>
      <c r="I46" s="39"/>
      <c r="J46" s="39"/>
    </row>
  </sheetData>
  <mergeCells count="5">
    <mergeCell ref="A35:J35"/>
    <mergeCell ref="A1:J1"/>
    <mergeCell ref="A10:J10"/>
    <mergeCell ref="A12:J12"/>
    <mergeCell ref="A17:J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118"/>
  <sheetViews>
    <sheetView topLeftCell="A26" workbookViewId="0">
      <selection activeCell="E35" sqref="E35:J75"/>
    </sheetView>
  </sheetViews>
  <sheetFormatPr defaultColWidth="9.08984375" defaultRowHeight="10" x14ac:dyDescent="0.2"/>
  <cols>
    <col min="1" max="1" width="46.54296875" style="1" customWidth="1"/>
    <col min="2" max="9" width="8.6328125" style="1" customWidth="1"/>
    <col min="10" max="10" width="9.1796875" style="1" bestFit="1" customWidth="1"/>
    <col min="11" max="11" width="22.36328125" style="1" customWidth="1"/>
    <col min="12" max="12" width="9.08984375" style="1" customWidth="1"/>
    <col min="13" max="13" width="23.36328125" style="1" customWidth="1"/>
    <col min="14" max="16384" width="9.08984375" style="1"/>
  </cols>
  <sheetData>
    <row r="1" spans="1:10" ht="14.5" x14ac:dyDescent="0.35">
      <c r="A1" s="114" t="s">
        <v>28</v>
      </c>
      <c r="B1" s="114"/>
      <c r="C1" s="114"/>
      <c r="D1" s="114"/>
      <c r="E1" s="114"/>
      <c r="F1" s="114"/>
      <c r="G1" s="114"/>
      <c r="H1" s="114"/>
      <c r="I1" s="114"/>
      <c r="J1" s="119"/>
    </row>
    <row r="2" spans="1:10" x14ac:dyDescent="0.2">
      <c r="A2" s="22"/>
      <c r="B2" s="22">
        <v>2019</v>
      </c>
      <c r="C2" s="22">
        <v>2020</v>
      </c>
      <c r="D2" s="22">
        <v>2021</v>
      </c>
      <c r="E2" s="22">
        <v>2022</v>
      </c>
      <c r="F2" s="22">
        <v>2023</v>
      </c>
      <c r="G2" s="22">
        <v>2024</v>
      </c>
      <c r="H2" s="22">
        <v>2025</v>
      </c>
      <c r="I2" s="22">
        <v>2026</v>
      </c>
      <c r="J2" s="22">
        <v>2027</v>
      </c>
    </row>
    <row r="3" spans="1:10" x14ac:dyDescent="0.2">
      <c r="A3" s="23" t="s">
        <v>41</v>
      </c>
      <c r="B3" s="32">
        <v>53.831000000000003</v>
      </c>
      <c r="C3" s="32">
        <v>452</v>
      </c>
      <c r="D3" s="32">
        <v>149.99600000000001</v>
      </c>
      <c r="E3" s="32">
        <v>840.74599999999998</v>
      </c>
      <c r="F3" s="32">
        <v>2457.1260000000002</v>
      </c>
      <c r="G3" s="32">
        <v>4229.18</v>
      </c>
      <c r="H3" s="32">
        <v>6064.0529999999999</v>
      </c>
      <c r="I3" s="32">
        <v>8012.0640000000003</v>
      </c>
      <c r="J3" s="32">
        <v>8012.0640000000003</v>
      </c>
    </row>
    <row r="4" spans="1:10" x14ac:dyDescent="0.2">
      <c r="A4" s="24" t="s">
        <v>94</v>
      </c>
      <c r="B4" s="33">
        <v>0</v>
      </c>
      <c r="C4" s="33">
        <v>293.03599999999994</v>
      </c>
      <c r="D4" s="33">
        <v>0</v>
      </c>
      <c r="E4" s="33">
        <v>0</v>
      </c>
      <c r="F4" s="33">
        <v>0</v>
      </c>
      <c r="G4" s="33">
        <v>0</v>
      </c>
      <c r="H4" s="33">
        <v>0</v>
      </c>
      <c r="I4" s="33">
        <v>0</v>
      </c>
      <c r="J4" s="33">
        <v>0</v>
      </c>
    </row>
    <row r="5" spans="1:10" ht="20" x14ac:dyDescent="0.2">
      <c r="A5" s="47" t="s">
        <v>63</v>
      </c>
      <c r="B5" s="33">
        <v>0</v>
      </c>
      <c r="C5" s="33">
        <v>0</v>
      </c>
      <c r="D5" s="33">
        <v>0</v>
      </c>
      <c r="E5" s="33">
        <v>235.154</v>
      </c>
      <c r="F5" s="33">
        <v>247.66399999999999</v>
      </c>
      <c r="G5" s="33">
        <v>259.91000000000003</v>
      </c>
      <c r="H5" s="33">
        <v>273.286</v>
      </c>
      <c r="I5" s="33">
        <v>287.35500000000002</v>
      </c>
      <c r="J5" s="33">
        <v>0</v>
      </c>
    </row>
    <row r="6" spans="1:10" x14ac:dyDescent="0.2">
      <c r="A6" s="24" t="s">
        <v>45</v>
      </c>
      <c r="B6" s="33">
        <v>0</v>
      </c>
      <c r="C6" s="33">
        <v>0</v>
      </c>
      <c r="D6" s="33">
        <v>0</v>
      </c>
      <c r="E6" s="33">
        <v>200</v>
      </c>
      <c r="F6" s="33">
        <v>0</v>
      </c>
      <c r="G6" s="33">
        <v>0</v>
      </c>
      <c r="H6" s="33">
        <v>0</v>
      </c>
      <c r="I6" s="33">
        <v>0</v>
      </c>
      <c r="J6" s="33">
        <v>0</v>
      </c>
    </row>
    <row r="7" spans="1:10" ht="12" x14ac:dyDescent="0.2">
      <c r="A7" s="24" t="s">
        <v>35</v>
      </c>
      <c r="B7" s="33">
        <v>0</v>
      </c>
      <c r="C7" s="33">
        <v>0</v>
      </c>
      <c r="D7" s="33">
        <v>0</v>
      </c>
      <c r="E7" s="34">
        <v>-1075.905</v>
      </c>
      <c r="F7" s="34">
        <v>-440.08700000000022</v>
      </c>
      <c r="G7" s="34">
        <v>-176.61000000000075</v>
      </c>
      <c r="H7" s="34">
        <v>-35.765000000000271</v>
      </c>
      <c r="I7" s="34">
        <v>544.49099999999953</v>
      </c>
      <c r="J7" s="34">
        <v>544.49099999999953</v>
      </c>
    </row>
    <row r="8" spans="1:10" x14ac:dyDescent="0.2">
      <c r="A8" s="80" t="s">
        <v>93</v>
      </c>
      <c r="B8" s="28">
        <v>0</v>
      </c>
      <c r="C8" s="28">
        <v>0</v>
      </c>
      <c r="D8" s="28">
        <v>0</v>
      </c>
      <c r="E8" s="28">
        <v>0</v>
      </c>
      <c r="F8" s="28">
        <v>-8.4169999999999163</v>
      </c>
      <c r="G8" s="28">
        <v>337.9380000000001</v>
      </c>
      <c r="H8" s="28">
        <v>813.57600000000002</v>
      </c>
      <c r="I8" s="28">
        <v>953.69499999999971</v>
      </c>
      <c r="J8" s="28">
        <v>3836.4940000000011</v>
      </c>
    </row>
    <row r="9" spans="1:10" x14ac:dyDescent="0.2">
      <c r="A9" s="53" t="s">
        <v>30</v>
      </c>
      <c r="B9" s="69">
        <v>0</v>
      </c>
      <c r="C9" s="69">
        <v>293.03599999999994</v>
      </c>
      <c r="D9" s="69">
        <v>0</v>
      </c>
      <c r="E9" s="69">
        <v>-640.75099999999998</v>
      </c>
      <c r="F9" s="69">
        <v>-200.84000000000015</v>
      </c>
      <c r="G9" s="69">
        <v>421.23799999999937</v>
      </c>
      <c r="H9" s="69">
        <v>1051.0969999999998</v>
      </c>
      <c r="I9" s="69">
        <v>1785.5409999999993</v>
      </c>
      <c r="J9" s="69">
        <v>4380.9850000000006</v>
      </c>
    </row>
    <row r="10" spans="1:10" x14ac:dyDescent="0.2">
      <c r="A10" s="25" t="s">
        <v>92</v>
      </c>
      <c r="B10" s="35">
        <v>53.831000000000003</v>
      </c>
      <c r="C10" s="35">
        <v>745.03599999999994</v>
      </c>
      <c r="D10" s="35">
        <v>149.99600000000001</v>
      </c>
      <c r="E10" s="35">
        <v>199.995</v>
      </c>
      <c r="F10" s="35">
        <v>2256.2860000000001</v>
      </c>
      <c r="G10" s="35">
        <v>4650.4179999999997</v>
      </c>
      <c r="H10" s="35">
        <v>7115.15</v>
      </c>
      <c r="I10" s="35">
        <v>9797.6049999999996</v>
      </c>
      <c r="J10" s="35">
        <v>12393.049000000001</v>
      </c>
    </row>
    <row r="11" spans="1:10" x14ac:dyDescent="0.2">
      <c r="A11" s="23"/>
      <c r="B11" s="23"/>
      <c r="C11" s="23"/>
      <c r="D11" s="23"/>
      <c r="E11" s="26"/>
      <c r="F11" s="26"/>
      <c r="G11" s="26"/>
      <c r="H11" s="26"/>
      <c r="I11" s="26"/>
      <c r="J11" s="26"/>
    </row>
    <row r="12" spans="1:10" ht="37" customHeight="1" x14ac:dyDescent="0.35">
      <c r="A12" s="116" t="s">
        <v>25</v>
      </c>
      <c r="B12" s="116"/>
      <c r="C12" s="116"/>
      <c r="D12" s="116"/>
      <c r="E12" s="116"/>
      <c r="F12" s="116"/>
      <c r="G12" s="116"/>
      <c r="H12" s="116"/>
      <c r="I12" s="116"/>
      <c r="J12" s="108"/>
    </row>
    <row r="13" spans="1:10" x14ac:dyDescent="0.2">
      <c r="A13" s="23"/>
      <c r="B13" s="23"/>
      <c r="C13" s="23"/>
      <c r="D13" s="23"/>
      <c r="E13" s="26"/>
      <c r="F13" s="26"/>
      <c r="G13" s="26"/>
      <c r="H13" s="26"/>
      <c r="I13" s="26"/>
      <c r="J13" s="26"/>
    </row>
    <row r="14" spans="1:10" ht="14.5" x14ac:dyDescent="0.35">
      <c r="A14" s="111" t="s">
        <v>95</v>
      </c>
      <c r="B14" s="111"/>
      <c r="C14" s="111"/>
      <c r="D14" s="111"/>
      <c r="E14" s="112"/>
      <c r="F14" s="118"/>
      <c r="G14" s="118"/>
      <c r="H14" s="118"/>
      <c r="I14" s="118"/>
      <c r="J14" s="118"/>
    </row>
    <row r="15" spans="1:10" x14ac:dyDescent="0.2">
      <c r="A15" s="81" t="s">
        <v>19</v>
      </c>
      <c r="B15" s="66"/>
      <c r="C15" s="66"/>
      <c r="D15" s="66"/>
      <c r="E15" s="82"/>
      <c r="F15" s="26"/>
      <c r="G15" s="26"/>
      <c r="H15" s="26"/>
      <c r="I15" s="26"/>
      <c r="J15" s="26"/>
    </row>
    <row r="16" spans="1:10" x14ac:dyDescent="0.2">
      <c r="A16" s="83" t="s">
        <v>96</v>
      </c>
      <c r="B16" s="66"/>
      <c r="C16" s="82">
        <v>293.036</v>
      </c>
      <c r="D16" s="82"/>
      <c r="E16" s="82"/>
      <c r="F16" s="26"/>
      <c r="G16" s="26"/>
      <c r="H16" s="26"/>
      <c r="I16" s="26"/>
      <c r="J16" s="26"/>
    </row>
    <row r="17" spans="1:10" ht="80" x14ac:dyDescent="0.2">
      <c r="A17" s="66" t="s">
        <v>102</v>
      </c>
      <c r="B17" s="66"/>
      <c r="C17" s="66"/>
      <c r="D17" s="66"/>
      <c r="E17" s="82"/>
      <c r="F17" s="26"/>
      <c r="G17" s="26"/>
      <c r="H17" s="26"/>
      <c r="I17" s="26"/>
      <c r="J17" s="26"/>
    </row>
    <row r="18" spans="1:10" x14ac:dyDescent="0.2">
      <c r="A18" s="23"/>
      <c r="B18" s="23"/>
      <c r="C18" s="23"/>
      <c r="D18" s="23"/>
      <c r="E18" s="26"/>
      <c r="F18" s="26"/>
      <c r="G18" s="26"/>
      <c r="H18" s="26"/>
      <c r="I18" s="26"/>
      <c r="J18" s="26"/>
    </row>
    <row r="19" spans="1:10" ht="14.5" x14ac:dyDescent="0.35">
      <c r="A19" s="111" t="s">
        <v>64</v>
      </c>
      <c r="B19" s="111"/>
      <c r="C19" s="111"/>
      <c r="D19" s="111"/>
      <c r="E19" s="112"/>
      <c r="F19" s="112"/>
      <c r="G19" s="112"/>
      <c r="H19" s="112"/>
      <c r="I19" s="112"/>
      <c r="J19" s="118"/>
    </row>
    <row r="20" spans="1:10" x14ac:dyDescent="0.2">
      <c r="A20" s="23" t="s">
        <v>20</v>
      </c>
      <c r="B20" s="23"/>
      <c r="C20" s="23"/>
      <c r="D20" s="23"/>
      <c r="E20" s="26"/>
      <c r="F20" s="26"/>
      <c r="G20" s="26"/>
      <c r="H20" s="26"/>
      <c r="I20" s="26"/>
      <c r="J20" s="26"/>
    </row>
    <row r="21" spans="1:10" x14ac:dyDescent="0.2">
      <c r="A21" s="53" t="s">
        <v>65</v>
      </c>
      <c r="B21" s="53"/>
      <c r="C21" s="53"/>
      <c r="D21" s="53"/>
      <c r="E21" s="72">
        <v>220.941</v>
      </c>
      <c r="F21" s="72">
        <v>232.78800000000001</v>
      </c>
      <c r="G21" s="72">
        <v>244.38800000000001</v>
      </c>
      <c r="H21" s="72">
        <v>257.04599999999999</v>
      </c>
      <c r="I21" s="72">
        <v>270.35500000000002</v>
      </c>
      <c r="J21" s="72"/>
    </row>
    <row r="22" spans="1:10" ht="80" x14ac:dyDescent="0.2">
      <c r="A22" s="47" t="s">
        <v>67</v>
      </c>
      <c r="B22" s="47"/>
      <c r="C22" s="47"/>
      <c r="D22" s="47"/>
      <c r="E22" s="26"/>
      <c r="F22" s="26"/>
      <c r="G22" s="26"/>
      <c r="H22" s="26"/>
      <c r="I22" s="26"/>
      <c r="J22" s="26"/>
    </row>
    <row r="23" spans="1:10" x14ac:dyDescent="0.2">
      <c r="A23" s="53"/>
      <c r="B23" s="53"/>
      <c r="C23" s="53"/>
      <c r="D23" s="53"/>
      <c r="E23" s="26"/>
      <c r="F23" s="26"/>
      <c r="G23" s="26"/>
      <c r="H23" s="26"/>
      <c r="I23" s="26"/>
      <c r="J23" s="26"/>
    </row>
    <row r="24" spans="1:10" x14ac:dyDescent="0.2">
      <c r="A24" s="53" t="s">
        <v>66</v>
      </c>
      <c r="B24" s="53"/>
      <c r="C24" s="53"/>
      <c r="D24" s="53"/>
      <c r="E24" s="72">
        <v>14.212999999999999</v>
      </c>
      <c r="F24" s="72">
        <v>14.875999999999999</v>
      </c>
      <c r="G24" s="72">
        <v>15.522</v>
      </c>
      <c r="H24" s="72">
        <v>16.239999999999998</v>
      </c>
      <c r="I24" s="72">
        <v>17</v>
      </c>
      <c r="J24" s="72"/>
    </row>
    <row r="25" spans="1:10" ht="90" x14ac:dyDescent="0.2">
      <c r="A25" s="47" t="s">
        <v>68</v>
      </c>
      <c r="B25" s="47"/>
      <c r="C25" s="47"/>
      <c r="D25" s="47"/>
      <c r="E25" s="26"/>
      <c r="F25" s="26"/>
      <c r="G25" s="26"/>
      <c r="H25" s="26"/>
      <c r="I25" s="26"/>
      <c r="J25" s="26"/>
    </row>
    <row r="26" spans="1:10" x14ac:dyDescent="0.2">
      <c r="A26" s="23"/>
      <c r="B26" s="23"/>
      <c r="C26" s="23"/>
      <c r="D26" s="23"/>
      <c r="E26" s="26"/>
      <c r="F26" s="26"/>
      <c r="G26" s="26"/>
      <c r="H26" s="26"/>
      <c r="I26" s="26"/>
      <c r="J26" s="26"/>
    </row>
    <row r="27" spans="1:10" x14ac:dyDescent="0.2">
      <c r="A27" s="23"/>
      <c r="B27" s="23"/>
      <c r="C27" s="23"/>
      <c r="D27" s="23"/>
      <c r="E27" s="26"/>
      <c r="F27" s="26"/>
      <c r="G27" s="26"/>
      <c r="H27" s="26"/>
      <c r="I27" s="26"/>
      <c r="J27" s="26"/>
    </row>
    <row r="28" spans="1:10" ht="14.5" x14ac:dyDescent="0.35">
      <c r="A28" s="111" t="s">
        <v>45</v>
      </c>
      <c r="B28" s="111"/>
      <c r="C28" s="111"/>
      <c r="D28" s="111"/>
      <c r="E28" s="112"/>
      <c r="F28" s="112"/>
      <c r="G28" s="112"/>
      <c r="H28" s="112"/>
      <c r="I28" s="112"/>
      <c r="J28" s="118"/>
    </row>
    <row r="29" spans="1:10" x14ac:dyDescent="0.2">
      <c r="A29" s="23" t="s">
        <v>20</v>
      </c>
      <c r="B29" s="23"/>
      <c r="C29" s="23"/>
      <c r="D29" s="23"/>
      <c r="E29" s="26"/>
      <c r="F29" s="26"/>
      <c r="G29" s="26"/>
      <c r="H29" s="26"/>
      <c r="I29" s="26"/>
      <c r="J29" s="26"/>
    </row>
    <row r="30" spans="1:10" x14ac:dyDescent="0.2">
      <c r="A30" s="46" t="s">
        <v>73</v>
      </c>
      <c r="B30" s="46"/>
      <c r="C30" s="46"/>
      <c r="D30" s="46"/>
      <c r="E30" s="50">
        <v>200</v>
      </c>
      <c r="F30" s="26"/>
      <c r="G30" s="26"/>
      <c r="H30" s="26"/>
      <c r="I30" s="26"/>
      <c r="J30" s="26"/>
    </row>
    <row r="31" spans="1:10" ht="30" x14ac:dyDescent="0.2">
      <c r="A31" s="43" t="s">
        <v>74</v>
      </c>
      <c r="B31" s="43"/>
      <c r="C31" s="43"/>
      <c r="D31" s="43"/>
      <c r="E31" s="50"/>
      <c r="F31" s="26"/>
      <c r="G31" s="26"/>
      <c r="H31" s="26"/>
      <c r="I31" s="26"/>
      <c r="J31" s="26"/>
    </row>
    <row r="32" spans="1:10" x14ac:dyDescent="0.2">
      <c r="A32" s="23"/>
      <c r="B32" s="23"/>
      <c r="C32" s="23"/>
      <c r="D32" s="23"/>
      <c r="E32" s="26"/>
      <c r="F32" s="26"/>
      <c r="G32" s="26"/>
      <c r="H32" s="26"/>
      <c r="I32" s="26"/>
      <c r="J32" s="26"/>
    </row>
    <row r="33" spans="1:10" ht="14.5" x14ac:dyDescent="0.35">
      <c r="A33" s="111" t="s">
        <v>43</v>
      </c>
      <c r="B33" s="111"/>
      <c r="C33" s="111"/>
      <c r="D33" s="111"/>
      <c r="E33" s="112"/>
      <c r="F33" s="112"/>
      <c r="G33" s="112"/>
      <c r="H33" s="112"/>
      <c r="I33" s="112"/>
      <c r="J33" s="118"/>
    </row>
    <row r="34" spans="1:10" x14ac:dyDescent="0.2">
      <c r="A34" s="49" t="s">
        <v>19</v>
      </c>
      <c r="B34" s="49"/>
      <c r="C34" s="49"/>
      <c r="D34" s="49"/>
      <c r="E34" s="43"/>
      <c r="F34" s="43"/>
      <c r="G34" s="43"/>
      <c r="H34" s="43"/>
      <c r="I34" s="43"/>
      <c r="J34" s="43"/>
    </row>
    <row r="35" spans="1:10" x14ac:dyDescent="0.2">
      <c r="A35" s="42" t="s">
        <v>51</v>
      </c>
      <c r="B35" s="42"/>
      <c r="C35" s="42"/>
      <c r="D35" s="42"/>
      <c r="E35" s="50">
        <v>-1048.51</v>
      </c>
      <c r="F35" s="50">
        <v>-1047.6089999999999</v>
      </c>
      <c r="G35" s="50">
        <v>-1048.1859999999999</v>
      </c>
      <c r="H35" s="50">
        <v>-1048.117</v>
      </c>
      <c r="I35" s="50">
        <v>-1048.848</v>
      </c>
      <c r="J35" s="50">
        <v>-1046.367</v>
      </c>
    </row>
    <row r="36" spans="1:10" ht="30" x14ac:dyDescent="0.2">
      <c r="A36" s="43" t="s">
        <v>36</v>
      </c>
      <c r="B36" s="43"/>
      <c r="C36" s="43"/>
      <c r="D36" s="43"/>
      <c r="E36" s="50"/>
      <c r="F36" s="50"/>
      <c r="G36" s="50"/>
      <c r="H36" s="50"/>
      <c r="I36" s="50"/>
      <c r="J36" s="50"/>
    </row>
    <row r="37" spans="1:10" x14ac:dyDescent="0.2">
      <c r="A37" s="43"/>
      <c r="B37" s="43"/>
      <c r="C37" s="43"/>
      <c r="D37" s="43"/>
      <c r="E37" s="50"/>
      <c r="F37" s="50"/>
      <c r="G37" s="50"/>
      <c r="H37" s="50"/>
      <c r="I37" s="50"/>
      <c r="J37" s="50"/>
    </row>
    <row r="38" spans="1:10" x14ac:dyDescent="0.2">
      <c r="A38" s="37" t="s">
        <v>34</v>
      </c>
      <c r="B38" s="37"/>
      <c r="C38" s="37"/>
      <c r="D38" s="37"/>
      <c r="E38" s="50">
        <v>42.338999999999999</v>
      </c>
      <c r="F38" s="50">
        <v>771.58100000000002</v>
      </c>
      <c r="G38" s="50">
        <v>1228.587</v>
      </c>
      <c r="H38" s="50">
        <v>1700.33</v>
      </c>
      <c r="I38" s="50">
        <v>2160.9589999999998</v>
      </c>
      <c r="J38" s="50">
        <v>2341.3490000000002</v>
      </c>
    </row>
    <row r="39" spans="1:10" ht="30" x14ac:dyDescent="0.2">
      <c r="A39" s="38" t="s">
        <v>39</v>
      </c>
      <c r="B39" s="38"/>
      <c r="C39" s="38"/>
      <c r="D39" s="38"/>
      <c r="E39" s="50"/>
      <c r="F39" s="50"/>
      <c r="G39" s="50"/>
      <c r="H39" s="50"/>
      <c r="I39" s="50"/>
      <c r="J39" s="50"/>
    </row>
    <row r="40" spans="1:10" x14ac:dyDescent="0.2">
      <c r="A40" s="49"/>
      <c r="B40" s="49"/>
      <c r="C40" s="49"/>
      <c r="D40" s="49"/>
      <c r="E40" s="62"/>
      <c r="F40" s="62"/>
      <c r="G40" s="62"/>
      <c r="H40" s="63"/>
      <c r="I40" s="63"/>
      <c r="J40" s="63"/>
    </row>
    <row r="41" spans="1:10" x14ac:dyDescent="0.2">
      <c r="A41" s="46" t="s">
        <v>37</v>
      </c>
      <c r="B41" s="46"/>
      <c r="C41" s="46"/>
      <c r="D41" s="46"/>
      <c r="E41" s="63"/>
      <c r="F41" s="63">
        <v>5.5679999999999996</v>
      </c>
      <c r="G41" s="63">
        <v>90.715999999999994</v>
      </c>
      <c r="H41" s="63">
        <v>198.04900000000001</v>
      </c>
      <c r="I41" s="63">
        <v>419.75700000000001</v>
      </c>
      <c r="J41" s="63">
        <v>671.02499999999998</v>
      </c>
    </row>
    <row r="42" spans="1:10" ht="30" x14ac:dyDescent="0.2">
      <c r="A42" s="43" t="s">
        <v>40</v>
      </c>
      <c r="B42" s="43"/>
      <c r="C42" s="43"/>
      <c r="D42" s="43"/>
      <c r="E42" s="62"/>
      <c r="F42" s="62"/>
      <c r="G42" s="62"/>
      <c r="H42" s="63"/>
      <c r="I42" s="63"/>
      <c r="J42" s="63"/>
    </row>
    <row r="43" spans="1:10" x14ac:dyDescent="0.2">
      <c r="A43" s="49"/>
      <c r="B43" s="49"/>
      <c r="C43" s="49"/>
      <c r="D43" s="49"/>
      <c r="E43" s="62"/>
      <c r="F43" s="62"/>
      <c r="G43" s="62"/>
      <c r="H43" s="63"/>
      <c r="I43" s="63"/>
      <c r="J43" s="63"/>
    </row>
    <row r="44" spans="1:10" x14ac:dyDescent="0.2">
      <c r="A44" s="49" t="s">
        <v>20</v>
      </c>
      <c r="B44" s="49"/>
      <c r="C44" s="49"/>
      <c r="D44" s="49"/>
      <c r="E44" s="62"/>
      <c r="F44" s="62"/>
      <c r="G44" s="62"/>
      <c r="H44" s="63"/>
      <c r="I44" s="63"/>
      <c r="J44" s="63"/>
    </row>
    <row r="45" spans="1:10" x14ac:dyDescent="0.2">
      <c r="A45" s="61" t="s">
        <v>62</v>
      </c>
      <c r="B45" s="61"/>
      <c r="C45" s="61"/>
      <c r="D45" s="61"/>
      <c r="E45" s="50">
        <v>0</v>
      </c>
      <c r="F45" s="50">
        <v>-20</v>
      </c>
      <c r="G45" s="50">
        <v>-30</v>
      </c>
      <c r="H45" s="50">
        <v>-35</v>
      </c>
      <c r="I45" s="50">
        <v>-37.75</v>
      </c>
      <c r="J45" s="50">
        <v>-40</v>
      </c>
    </row>
    <row r="46" spans="1:10" ht="30" x14ac:dyDescent="0.2">
      <c r="A46" s="56" t="s">
        <v>72</v>
      </c>
      <c r="B46" s="56"/>
      <c r="C46" s="56"/>
      <c r="D46" s="56"/>
      <c r="E46" s="50"/>
      <c r="F46" s="50"/>
      <c r="G46" s="50"/>
      <c r="H46" s="50"/>
      <c r="I46" s="50"/>
      <c r="J46" s="50"/>
    </row>
    <row r="47" spans="1:10" x14ac:dyDescent="0.2">
      <c r="A47" s="56"/>
      <c r="B47" s="56"/>
      <c r="C47" s="56"/>
      <c r="D47" s="56"/>
      <c r="E47" s="50"/>
      <c r="F47" s="50"/>
      <c r="G47" s="50"/>
      <c r="H47" s="50"/>
      <c r="I47" s="50"/>
      <c r="J47" s="50"/>
    </row>
    <row r="48" spans="1:10" x14ac:dyDescent="0.2">
      <c r="A48" s="61" t="s">
        <v>129</v>
      </c>
      <c r="B48" s="61"/>
      <c r="C48" s="61"/>
      <c r="D48" s="61"/>
      <c r="E48" s="50">
        <v>0</v>
      </c>
      <c r="F48" s="50">
        <v>0</v>
      </c>
      <c r="G48" s="50">
        <v>-70</v>
      </c>
      <c r="H48" s="50">
        <v>-135</v>
      </c>
      <c r="I48" s="50">
        <v>-70</v>
      </c>
      <c r="J48" s="50">
        <v>-70</v>
      </c>
    </row>
    <row r="49" spans="1:10" ht="70" x14ac:dyDescent="0.2">
      <c r="A49" s="56" t="s">
        <v>130</v>
      </c>
      <c r="B49" s="56"/>
      <c r="C49" s="56"/>
      <c r="D49" s="56"/>
      <c r="E49" s="50"/>
      <c r="F49" s="50"/>
      <c r="G49" s="50"/>
      <c r="H49" s="50"/>
      <c r="I49" s="50"/>
      <c r="J49" s="50"/>
    </row>
    <row r="50" spans="1:10" x14ac:dyDescent="0.2">
      <c r="A50" s="56"/>
      <c r="B50" s="56"/>
      <c r="C50" s="56"/>
      <c r="D50" s="56"/>
      <c r="E50" s="50"/>
      <c r="F50" s="50"/>
      <c r="G50" s="50"/>
      <c r="H50" s="50"/>
      <c r="I50" s="50"/>
      <c r="J50" s="50"/>
    </row>
    <row r="51" spans="1:10" x14ac:dyDescent="0.2">
      <c r="A51" s="61" t="s">
        <v>127</v>
      </c>
      <c r="B51" s="61"/>
      <c r="C51" s="61"/>
      <c r="D51" s="61"/>
      <c r="E51" s="50">
        <v>0</v>
      </c>
      <c r="F51" s="50">
        <v>0</v>
      </c>
      <c r="G51" s="50">
        <v>-55</v>
      </c>
      <c r="H51" s="50">
        <v>-110</v>
      </c>
      <c r="I51" s="50">
        <v>-65</v>
      </c>
      <c r="J51" s="50">
        <v>-65</v>
      </c>
    </row>
    <row r="52" spans="1:10" ht="70" x14ac:dyDescent="0.2">
      <c r="A52" s="56" t="s">
        <v>128</v>
      </c>
      <c r="B52" s="56"/>
      <c r="C52" s="56"/>
      <c r="D52" s="56"/>
      <c r="E52" s="50"/>
      <c r="F52" s="50"/>
      <c r="G52" s="50"/>
      <c r="H52" s="50"/>
      <c r="I52" s="50"/>
      <c r="J52" s="50"/>
    </row>
    <row r="53" spans="1:10" x14ac:dyDescent="0.2">
      <c r="A53" s="56"/>
      <c r="B53" s="56"/>
      <c r="C53" s="56"/>
      <c r="D53" s="56"/>
      <c r="E53" s="50"/>
      <c r="F53" s="50"/>
      <c r="G53" s="50"/>
      <c r="H53" s="50"/>
      <c r="I53" s="50"/>
      <c r="J53" s="50"/>
    </row>
    <row r="54" spans="1:10" x14ac:dyDescent="0.2">
      <c r="A54" s="61" t="s">
        <v>77</v>
      </c>
      <c r="B54" s="61"/>
      <c r="C54" s="61"/>
      <c r="D54" s="61"/>
      <c r="E54" s="50">
        <v>0</v>
      </c>
      <c r="F54" s="50">
        <v>0</v>
      </c>
      <c r="G54" s="50">
        <v>-100</v>
      </c>
      <c r="H54" s="50">
        <v>-200</v>
      </c>
      <c r="I54" s="50">
        <v>-350</v>
      </c>
      <c r="J54" s="50">
        <v>-350</v>
      </c>
    </row>
    <row r="55" spans="1:10" ht="250" x14ac:dyDescent="0.2">
      <c r="A55" s="56" t="s">
        <v>82</v>
      </c>
      <c r="B55" s="56"/>
      <c r="C55" s="56"/>
      <c r="D55" s="56"/>
      <c r="E55" s="50"/>
      <c r="F55" s="50"/>
      <c r="G55" s="50"/>
      <c r="H55" s="50"/>
      <c r="I55" s="50"/>
      <c r="J55" s="50"/>
    </row>
    <row r="56" spans="1:10" x14ac:dyDescent="0.2">
      <c r="A56" s="56"/>
      <c r="B56" s="56"/>
      <c r="C56" s="56"/>
      <c r="D56" s="56"/>
      <c r="E56" s="50"/>
      <c r="F56" s="50"/>
      <c r="G56" s="50"/>
      <c r="H56" s="50"/>
      <c r="I56" s="50"/>
      <c r="J56" s="50"/>
    </row>
    <row r="57" spans="1:10" ht="20" x14ac:dyDescent="0.2">
      <c r="A57" s="46" t="s">
        <v>134</v>
      </c>
      <c r="B57" s="46"/>
      <c r="C57" s="46"/>
      <c r="D57" s="46"/>
      <c r="E57" s="50">
        <v>0</v>
      </c>
      <c r="F57" s="50">
        <v>0</v>
      </c>
      <c r="G57" s="50">
        <v>0</v>
      </c>
      <c r="H57" s="50">
        <v>-170</v>
      </c>
      <c r="I57" s="50">
        <v>-170</v>
      </c>
      <c r="J57" s="50">
        <v>-170</v>
      </c>
    </row>
    <row r="58" spans="1:10" ht="120" x14ac:dyDescent="0.2">
      <c r="A58" s="43" t="s">
        <v>135</v>
      </c>
      <c r="B58" s="43"/>
      <c r="C58" s="43"/>
      <c r="D58" s="43"/>
      <c r="E58" s="62"/>
      <c r="F58" s="62"/>
      <c r="G58" s="62"/>
      <c r="H58" s="63"/>
      <c r="I58" s="63"/>
      <c r="J58" s="63"/>
    </row>
    <row r="59" spans="1:10" x14ac:dyDescent="0.2">
      <c r="A59" s="49"/>
      <c r="B59" s="49"/>
      <c r="C59" s="49"/>
      <c r="D59" s="49"/>
      <c r="E59" s="62"/>
      <c r="F59" s="62"/>
      <c r="G59" s="62"/>
      <c r="H59" s="63"/>
      <c r="I59" s="63"/>
      <c r="J59" s="63"/>
    </row>
    <row r="60" spans="1:10" x14ac:dyDescent="0.2">
      <c r="A60" s="61" t="s">
        <v>60</v>
      </c>
      <c r="B60" s="61"/>
      <c r="C60" s="61"/>
      <c r="D60" s="61"/>
      <c r="E60" s="50">
        <v>0</v>
      </c>
      <c r="F60" s="50">
        <v>0</v>
      </c>
      <c r="G60" s="50">
        <v>0</v>
      </c>
      <c r="H60" s="50">
        <v>0</v>
      </c>
      <c r="I60" s="50">
        <v>-15</v>
      </c>
      <c r="J60" s="50">
        <v>-15</v>
      </c>
    </row>
    <row r="61" spans="1:10" ht="40" x14ac:dyDescent="0.2">
      <c r="A61" s="56" t="s">
        <v>78</v>
      </c>
      <c r="B61" s="56"/>
      <c r="C61" s="56"/>
      <c r="D61" s="56"/>
      <c r="E61" s="50"/>
      <c r="F61" s="50"/>
      <c r="G61" s="50"/>
      <c r="H61" s="50"/>
      <c r="I61" s="50"/>
      <c r="J61" s="50"/>
    </row>
    <row r="62" spans="1:10" x14ac:dyDescent="0.2">
      <c r="A62" s="56"/>
      <c r="B62" s="56"/>
      <c r="C62" s="56"/>
      <c r="D62" s="56"/>
      <c r="E62" s="50"/>
      <c r="F62" s="50"/>
      <c r="G62" s="50"/>
      <c r="H62" s="50"/>
      <c r="I62" s="50"/>
      <c r="J62" s="50"/>
    </row>
    <row r="63" spans="1:10" x14ac:dyDescent="0.2">
      <c r="A63" s="61" t="s">
        <v>54</v>
      </c>
      <c r="B63" s="61"/>
      <c r="C63" s="61"/>
      <c r="D63" s="61"/>
      <c r="E63" s="50">
        <v>0</v>
      </c>
      <c r="F63" s="50">
        <v>-43.1</v>
      </c>
      <c r="G63" s="50">
        <v>-86.2</v>
      </c>
      <c r="H63" s="50">
        <v>-129.5</v>
      </c>
      <c r="I63" s="50">
        <v>-173.1</v>
      </c>
      <c r="J63" s="50">
        <v>-216.9</v>
      </c>
    </row>
    <row r="64" spans="1:10" ht="50" x14ac:dyDescent="0.2">
      <c r="A64" s="56" t="s">
        <v>71</v>
      </c>
      <c r="B64" s="56"/>
      <c r="C64" s="56"/>
      <c r="D64" s="56"/>
      <c r="E64" s="50"/>
      <c r="F64" s="50"/>
      <c r="G64" s="50"/>
      <c r="H64" s="50"/>
      <c r="I64" s="50"/>
      <c r="J64" s="50"/>
    </row>
    <row r="65" spans="1:10" x14ac:dyDescent="0.2">
      <c r="A65" s="49"/>
      <c r="B65" s="49"/>
      <c r="C65" s="49"/>
      <c r="D65" s="49"/>
      <c r="E65" s="62"/>
      <c r="F65" s="62"/>
      <c r="G65" s="62"/>
      <c r="H65" s="63"/>
      <c r="I65" s="63"/>
      <c r="J65" s="63"/>
    </row>
    <row r="66" spans="1:10" x14ac:dyDescent="0.2">
      <c r="A66" s="46" t="s">
        <v>61</v>
      </c>
      <c r="B66" s="46"/>
      <c r="C66" s="46"/>
      <c r="D66" s="46"/>
      <c r="E66" s="50">
        <v>220</v>
      </c>
      <c r="F66" s="50">
        <v>320</v>
      </c>
      <c r="G66" s="50">
        <v>430</v>
      </c>
      <c r="H66" s="50">
        <v>540</v>
      </c>
      <c r="I66" s="50">
        <v>760</v>
      </c>
      <c r="J66" s="50">
        <v>760</v>
      </c>
    </row>
    <row r="67" spans="1:10" x14ac:dyDescent="0.2">
      <c r="A67" s="55" t="s">
        <v>59</v>
      </c>
      <c r="B67" s="55"/>
      <c r="C67" s="55"/>
      <c r="D67" s="55"/>
      <c r="E67" s="50">
        <v>-220</v>
      </c>
      <c r="F67" s="50">
        <v>-320</v>
      </c>
      <c r="G67" s="50">
        <v>-430</v>
      </c>
      <c r="H67" s="50">
        <v>-540</v>
      </c>
      <c r="I67" s="50">
        <v>-760</v>
      </c>
      <c r="J67" s="50">
        <v>-760</v>
      </c>
    </row>
    <row r="68" spans="1:10" ht="50" x14ac:dyDescent="0.2">
      <c r="A68" s="43" t="s">
        <v>69</v>
      </c>
      <c r="B68" s="43"/>
      <c r="C68" s="43"/>
      <c r="D68" s="43"/>
      <c r="E68" s="50"/>
      <c r="F68" s="50"/>
      <c r="G68" s="50"/>
      <c r="H68" s="50"/>
      <c r="I68" s="50"/>
      <c r="J68" s="50"/>
    </row>
    <row r="69" spans="1:10" x14ac:dyDescent="0.2">
      <c r="A69" s="58"/>
      <c r="B69" s="58"/>
      <c r="C69" s="58"/>
      <c r="D69" s="58"/>
      <c r="E69" s="50"/>
      <c r="F69" s="50"/>
      <c r="G69" s="50"/>
      <c r="H69" s="50"/>
      <c r="I69" s="50"/>
      <c r="J69" s="50"/>
    </row>
    <row r="70" spans="1:10" x14ac:dyDescent="0.2">
      <c r="A70" s="49" t="s">
        <v>21</v>
      </c>
      <c r="B70" s="49"/>
      <c r="C70" s="49"/>
      <c r="D70" s="49"/>
      <c r="E70" s="50"/>
      <c r="F70" s="50"/>
      <c r="G70" s="50"/>
      <c r="H70" s="50"/>
      <c r="I70" s="50"/>
      <c r="J70" s="50"/>
    </row>
    <row r="71" spans="1:10" x14ac:dyDescent="0.2">
      <c r="A71" s="73" t="s">
        <v>75</v>
      </c>
      <c r="B71" s="73"/>
      <c r="C71" s="73"/>
      <c r="D71" s="73"/>
      <c r="E71" s="50">
        <v>-68.491</v>
      </c>
      <c r="F71" s="50">
        <v>-68.491</v>
      </c>
      <c r="G71" s="50">
        <v>-68.491</v>
      </c>
      <c r="H71" s="50">
        <v>-68.491</v>
      </c>
      <c r="I71" s="50">
        <v>-68.491</v>
      </c>
      <c r="J71" s="50">
        <v>-68.491</v>
      </c>
    </row>
    <row r="72" spans="1:10" ht="30" x14ac:dyDescent="0.2">
      <c r="A72" s="74" t="s">
        <v>79</v>
      </c>
      <c r="B72" s="74"/>
      <c r="C72" s="74"/>
      <c r="D72" s="74"/>
      <c r="E72" s="50"/>
      <c r="F72" s="50"/>
      <c r="G72" s="50"/>
      <c r="H72" s="50"/>
      <c r="I72" s="50"/>
      <c r="J72" s="50"/>
    </row>
    <row r="73" spans="1:10" x14ac:dyDescent="0.2">
      <c r="A73" s="64"/>
      <c r="B73" s="64"/>
      <c r="C73" s="64"/>
      <c r="D73" s="64"/>
      <c r="E73" s="50"/>
      <c r="F73" s="50"/>
      <c r="G73" s="50"/>
      <c r="H73" s="50"/>
      <c r="I73" s="50"/>
      <c r="J73" s="50"/>
    </row>
    <row r="74" spans="1:10" x14ac:dyDescent="0.2">
      <c r="A74" s="73" t="s">
        <v>76</v>
      </c>
      <c r="B74" s="73"/>
      <c r="C74" s="73"/>
      <c r="D74" s="73"/>
      <c r="E74" s="50">
        <v>-1.2430000000000001</v>
      </c>
      <c r="F74" s="50">
        <v>-38.036000000000001</v>
      </c>
      <c r="G74" s="50">
        <v>-38.036000000000001</v>
      </c>
      <c r="H74" s="50">
        <v>-38.036000000000001</v>
      </c>
      <c r="I74" s="50">
        <v>-38.036000000000001</v>
      </c>
      <c r="J74" s="50">
        <v>-38.036000000000001</v>
      </c>
    </row>
    <row r="75" spans="1:10" ht="20" x14ac:dyDescent="0.2">
      <c r="A75" s="74" t="s">
        <v>80</v>
      </c>
      <c r="B75" s="74"/>
      <c r="C75" s="74"/>
      <c r="D75" s="74"/>
      <c r="E75" s="50"/>
      <c r="F75" s="50"/>
      <c r="G75" s="50"/>
      <c r="H75" s="50"/>
      <c r="I75" s="50"/>
      <c r="J75" s="50"/>
    </row>
    <row r="76" spans="1:10" x14ac:dyDescent="0.2">
      <c r="A76" s="74"/>
      <c r="B76" s="74"/>
      <c r="C76" s="74"/>
      <c r="D76" s="74"/>
      <c r="E76" s="50"/>
      <c r="F76" s="50"/>
      <c r="G76" s="50"/>
      <c r="H76" s="50"/>
      <c r="I76" s="50"/>
      <c r="J76" s="50"/>
    </row>
    <row r="77" spans="1:10" ht="14.5" x14ac:dyDescent="0.35">
      <c r="A77" s="111" t="s">
        <v>104</v>
      </c>
      <c r="B77" s="111"/>
      <c r="C77" s="111"/>
      <c r="D77" s="111"/>
      <c r="E77" s="112"/>
      <c r="F77" s="112"/>
      <c r="G77" s="112"/>
      <c r="H77" s="112"/>
      <c r="I77" s="112"/>
      <c r="J77" s="118"/>
    </row>
    <row r="78" spans="1:10" x14ac:dyDescent="0.2">
      <c r="A78" s="40" t="s">
        <v>19</v>
      </c>
      <c r="B78" s="40"/>
      <c r="C78" s="40"/>
      <c r="D78" s="40"/>
      <c r="E78" s="48"/>
      <c r="F78" s="48"/>
      <c r="G78" s="48"/>
      <c r="H78" s="48"/>
      <c r="I78" s="48"/>
      <c r="J78" s="48"/>
    </row>
    <row r="79" spans="1:10" x14ac:dyDescent="0.2">
      <c r="A79" s="37" t="s">
        <v>34</v>
      </c>
      <c r="B79" s="40"/>
      <c r="C79" s="40"/>
      <c r="D79" s="40"/>
      <c r="E79" s="48"/>
      <c r="F79" s="48">
        <v>591.01200000000006</v>
      </c>
      <c r="G79" s="48">
        <v>626.71699999999998</v>
      </c>
      <c r="H79" s="48">
        <v>663.80499999999995</v>
      </c>
      <c r="I79" s="48">
        <v>701.57399999999996</v>
      </c>
      <c r="J79" s="48">
        <v>720.58199999999999</v>
      </c>
    </row>
    <row r="80" spans="1:10" ht="30" x14ac:dyDescent="0.2">
      <c r="A80" s="38" t="s">
        <v>39</v>
      </c>
      <c r="B80" s="40"/>
      <c r="C80" s="40"/>
      <c r="D80" s="40"/>
      <c r="E80" s="48"/>
      <c r="F80" s="48"/>
      <c r="G80" s="48"/>
      <c r="H80" s="48"/>
      <c r="I80" s="48"/>
      <c r="J80" s="48"/>
    </row>
    <row r="81" spans="1:11" x14ac:dyDescent="0.2">
      <c r="A81" s="40"/>
      <c r="B81" s="40"/>
      <c r="C81" s="40"/>
      <c r="D81" s="40"/>
      <c r="E81" s="48"/>
      <c r="F81" s="48"/>
      <c r="G81" s="48"/>
      <c r="H81" s="48"/>
      <c r="I81" s="48"/>
      <c r="J81" s="48"/>
    </row>
    <row r="82" spans="1:11" x14ac:dyDescent="0.2">
      <c r="A82" s="84" t="s">
        <v>20</v>
      </c>
      <c r="B82" s="37"/>
      <c r="C82" s="37"/>
      <c r="D82" s="37"/>
      <c r="E82" s="85"/>
      <c r="F82" s="85"/>
      <c r="G82" s="85"/>
      <c r="H82" s="85"/>
      <c r="I82" s="85"/>
      <c r="J82" s="85"/>
    </row>
    <row r="83" spans="1:11" x14ac:dyDescent="0.2">
      <c r="A83" s="87" t="s">
        <v>61</v>
      </c>
      <c r="B83" s="67"/>
      <c r="C83" s="67"/>
      <c r="D83" s="67"/>
      <c r="E83" s="89">
        <v>-220</v>
      </c>
      <c r="F83" s="89">
        <v>-320</v>
      </c>
      <c r="G83" s="89">
        <v>-430</v>
      </c>
      <c r="H83" s="50">
        <v>-540</v>
      </c>
      <c r="I83" s="50">
        <v>-760</v>
      </c>
      <c r="J83" s="50">
        <v>-760</v>
      </c>
    </row>
    <row r="84" spans="1:11" x14ac:dyDescent="0.2">
      <c r="A84" s="87" t="s">
        <v>59</v>
      </c>
      <c r="B84" s="67"/>
      <c r="C84" s="67"/>
      <c r="D84" s="67"/>
      <c r="E84" s="89">
        <v>220</v>
      </c>
      <c r="F84" s="89">
        <v>320</v>
      </c>
      <c r="G84" s="89">
        <v>430</v>
      </c>
      <c r="H84" s="50">
        <v>540</v>
      </c>
      <c r="I84" s="50">
        <v>760</v>
      </c>
      <c r="J84" s="50">
        <v>760</v>
      </c>
    </row>
    <row r="85" spans="1:11" ht="50" x14ac:dyDescent="0.2">
      <c r="A85" s="67" t="s">
        <v>69</v>
      </c>
      <c r="B85" s="67"/>
      <c r="C85" s="67"/>
      <c r="D85" s="67"/>
      <c r="E85" s="89"/>
      <c r="F85" s="89"/>
      <c r="G85" s="89"/>
      <c r="H85" s="50"/>
      <c r="I85" s="50"/>
      <c r="J85" s="50"/>
    </row>
    <row r="86" spans="1:11" x14ac:dyDescent="0.2">
      <c r="A86" s="74"/>
      <c r="B86" s="74"/>
      <c r="C86" s="74"/>
      <c r="D86" s="74"/>
      <c r="E86" s="50"/>
      <c r="F86" s="50"/>
      <c r="G86" s="50"/>
      <c r="H86" s="50"/>
      <c r="I86" s="50"/>
      <c r="J86" s="50"/>
    </row>
    <row r="87" spans="1:11" x14ac:dyDescent="0.2">
      <c r="A87" s="87" t="s">
        <v>77</v>
      </c>
      <c r="B87" s="67"/>
      <c r="C87" s="67"/>
      <c r="D87" s="67"/>
      <c r="E87" s="89"/>
      <c r="F87" s="89"/>
      <c r="G87" s="89">
        <v>100</v>
      </c>
      <c r="H87" s="50">
        <v>200</v>
      </c>
      <c r="I87" s="50">
        <v>350</v>
      </c>
      <c r="J87" s="50">
        <v>350</v>
      </c>
    </row>
    <row r="88" spans="1:11" ht="140" x14ac:dyDescent="0.2">
      <c r="A88" s="67" t="s">
        <v>131</v>
      </c>
      <c r="B88" s="67"/>
      <c r="C88" s="67"/>
      <c r="D88" s="67"/>
      <c r="E88" s="89"/>
      <c r="F88" s="89"/>
      <c r="G88" s="89"/>
      <c r="H88" s="50"/>
      <c r="I88" s="50"/>
      <c r="J88" s="50"/>
    </row>
    <row r="89" spans="1:11" x14ac:dyDescent="0.2">
      <c r="A89" s="74"/>
      <c r="B89" s="74"/>
      <c r="C89" s="74"/>
      <c r="D89" s="74"/>
      <c r="E89" s="50"/>
      <c r="F89" s="50"/>
      <c r="G89" s="50"/>
      <c r="H89" s="50"/>
      <c r="I89" s="50"/>
      <c r="J89" s="50"/>
    </row>
    <row r="90" spans="1:11" x14ac:dyDescent="0.2">
      <c r="A90" s="87" t="s">
        <v>54</v>
      </c>
      <c r="B90" s="67"/>
      <c r="C90" s="67"/>
      <c r="D90" s="67"/>
      <c r="E90" s="89"/>
      <c r="F90" s="89">
        <v>43.1</v>
      </c>
      <c r="G90" s="89">
        <v>118.75</v>
      </c>
      <c r="H90" s="89">
        <v>162.30000000000001</v>
      </c>
      <c r="I90" s="89">
        <v>206.9</v>
      </c>
      <c r="J90" s="89">
        <v>216.9</v>
      </c>
    </row>
    <row r="91" spans="1:11" ht="60" x14ac:dyDescent="0.2">
      <c r="A91" s="56" t="s">
        <v>106</v>
      </c>
      <c r="B91" s="67"/>
      <c r="C91" s="67"/>
      <c r="D91" s="67"/>
      <c r="E91" s="89"/>
      <c r="F91" s="89"/>
      <c r="G91" s="89"/>
      <c r="H91" s="50"/>
      <c r="I91" s="50"/>
      <c r="J91" s="50"/>
    </row>
    <row r="92" spans="1:11" x14ac:dyDescent="0.2">
      <c r="A92" s="74"/>
      <c r="B92" s="74"/>
      <c r="C92" s="74"/>
      <c r="D92" s="74"/>
      <c r="E92" s="50"/>
      <c r="F92" s="50"/>
      <c r="G92" s="50"/>
      <c r="H92" s="50"/>
      <c r="I92" s="50"/>
      <c r="J92" s="50"/>
    </row>
    <row r="93" spans="1:11" x14ac:dyDescent="0.2">
      <c r="A93" s="61" t="s">
        <v>62</v>
      </c>
      <c r="B93" s="67"/>
      <c r="C93" s="67"/>
      <c r="D93" s="67"/>
      <c r="E93" s="89"/>
      <c r="F93" s="89">
        <v>20</v>
      </c>
      <c r="G93" s="89">
        <v>30</v>
      </c>
      <c r="H93" s="50">
        <v>35</v>
      </c>
      <c r="I93" s="50">
        <v>37.75</v>
      </c>
      <c r="J93" s="50">
        <v>40</v>
      </c>
      <c r="K93" s="3"/>
    </row>
    <row r="94" spans="1:11" ht="30" x14ac:dyDescent="0.2">
      <c r="A94" s="56" t="s">
        <v>72</v>
      </c>
      <c r="B94" s="67"/>
      <c r="C94" s="67"/>
      <c r="D94" s="67"/>
      <c r="E94" s="89"/>
      <c r="F94" s="89"/>
      <c r="G94" s="89"/>
      <c r="H94" s="50"/>
      <c r="I94" s="50"/>
      <c r="J94" s="50"/>
    </row>
    <row r="95" spans="1:11" x14ac:dyDescent="0.2">
      <c r="A95" s="56"/>
      <c r="B95" s="67"/>
      <c r="C95" s="67"/>
      <c r="D95" s="67"/>
      <c r="E95" s="89"/>
      <c r="F95" s="89"/>
      <c r="G95" s="89"/>
      <c r="H95" s="50"/>
      <c r="I95" s="50"/>
      <c r="J95" s="50"/>
    </row>
    <row r="96" spans="1:11" x14ac:dyDescent="0.2">
      <c r="A96" s="61" t="s">
        <v>129</v>
      </c>
      <c r="B96" s="67"/>
      <c r="C96" s="67"/>
      <c r="D96" s="80"/>
      <c r="E96" s="28"/>
      <c r="F96" s="28"/>
      <c r="G96" s="89">
        <v>70</v>
      </c>
      <c r="H96" s="89">
        <v>135</v>
      </c>
      <c r="I96" s="89">
        <v>70</v>
      </c>
      <c r="J96" s="89">
        <v>70</v>
      </c>
      <c r="K96" s="3"/>
    </row>
    <row r="97" spans="1:11" ht="70" x14ac:dyDescent="0.2">
      <c r="A97" s="56" t="s">
        <v>130</v>
      </c>
      <c r="B97" s="67"/>
      <c r="C97" s="67"/>
      <c r="D97" s="80"/>
      <c r="E97" s="28"/>
      <c r="F97" s="28"/>
      <c r="G97" s="89"/>
      <c r="H97" s="89"/>
      <c r="I97" s="89"/>
      <c r="J97" s="89"/>
    </row>
    <row r="98" spans="1:11" x14ac:dyDescent="0.2">
      <c r="A98" s="56"/>
      <c r="B98" s="67"/>
      <c r="C98" s="67"/>
      <c r="D98" s="80"/>
      <c r="E98" s="28"/>
      <c r="F98" s="28"/>
      <c r="G98" s="89"/>
      <c r="H98" s="89"/>
      <c r="I98" s="89"/>
      <c r="J98" s="89"/>
    </row>
    <row r="99" spans="1:11" x14ac:dyDescent="0.2">
      <c r="A99" s="61" t="s">
        <v>127</v>
      </c>
      <c r="B99" s="67"/>
      <c r="C99" s="67"/>
      <c r="D99" s="80"/>
      <c r="E99" s="28"/>
      <c r="F99" s="28"/>
      <c r="G99" s="89">
        <v>55</v>
      </c>
      <c r="H99" s="89">
        <v>110</v>
      </c>
      <c r="I99" s="89">
        <v>65</v>
      </c>
      <c r="J99" s="89">
        <v>65</v>
      </c>
      <c r="K99" s="3"/>
    </row>
    <row r="100" spans="1:11" ht="70" x14ac:dyDescent="0.2">
      <c r="A100" s="56" t="s">
        <v>128</v>
      </c>
      <c r="B100" s="67"/>
      <c r="C100" s="67"/>
      <c r="D100" s="67"/>
      <c r="E100" s="89"/>
      <c r="F100" s="89"/>
      <c r="G100" s="89"/>
      <c r="H100" s="50"/>
      <c r="I100" s="50"/>
      <c r="J100" s="50"/>
    </row>
    <row r="101" spans="1:11" x14ac:dyDescent="0.2">
      <c r="A101" s="56"/>
      <c r="B101" s="67"/>
      <c r="C101" s="67"/>
      <c r="D101" s="67"/>
      <c r="E101" s="89"/>
      <c r="F101" s="89"/>
      <c r="G101" s="89"/>
      <c r="H101" s="50"/>
      <c r="I101" s="50"/>
      <c r="J101" s="50"/>
    </row>
    <row r="102" spans="1:11" x14ac:dyDescent="0.2">
      <c r="A102" s="61" t="s">
        <v>132</v>
      </c>
      <c r="B102" s="67"/>
      <c r="C102" s="67"/>
      <c r="D102" s="67"/>
      <c r="E102" s="89"/>
      <c r="F102" s="89">
        <v>150</v>
      </c>
      <c r="G102" s="89">
        <v>150</v>
      </c>
      <c r="H102" s="89">
        <v>150</v>
      </c>
      <c r="I102" s="89">
        <v>150</v>
      </c>
      <c r="J102" s="89">
        <v>150</v>
      </c>
    </row>
    <row r="103" spans="1:11" ht="50" x14ac:dyDescent="0.2">
      <c r="A103" s="56" t="s">
        <v>133</v>
      </c>
      <c r="B103" s="67"/>
      <c r="C103" s="67"/>
      <c r="D103" s="67"/>
      <c r="E103" s="89"/>
      <c r="F103" s="89"/>
      <c r="G103" s="89"/>
      <c r="H103" s="50"/>
      <c r="I103" s="50"/>
      <c r="J103" s="50"/>
    </row>
    <row r="104" spans="1:11" x14ac:dyDescent="0.2">
      <c r="A104" s="56"/>
      <c r="B104" s="67"/>
      <c r="C104" s="67"/>
      <c r="D104" s="67"/>
      <c r="E104" s="89"/>
      <c r="F104" s="89"/>
      <c r="G104" s="89"/>
      <c r="H104" s="50"/>
      <c r="I104" s="50"/>
      <c r="J104" s="50"/>
    </row>
    <row r="105" spans="1:11" ht="20" x14ac:dyDescent="0.2">
      <c r="A105" s="61" t="s">
        <v>134</v>
      </c>
      <c r="B105" s="67"/>
      <c r="C105" s="67"/>
      <c r="D105" s="67"/>
      <c r="E105" s="89"/>
      <c r="F105" s="89"/>
      <c r="G105" s="89"/>
      <c r="H105" s="50">
        <v>170</v>
      </c>
      <c r="I105" s="50">
        <v>170</v>
      </c>
      <c r="J105" s="50">
        <v>170</v>
      </c>
      <c r="K105" s="3"/>
    </row>
    <row r="106" spans="1:11" ht="120" x14ac:dyDescent="0.2">
      <c r="A106" s="56" t="s">
        <v>135</v>
      </c>
      <c r="B106" s="67"/>
      <c r="C106" s="67"/>
      <c r="D106" s="67"/>
      <c r="E106" s="89"/>
      <c r="F106" s="89"/>
      <c r="G106" s="89"/>
      <c r="H106" s="50"/>
      <c r="I106" s="50"/>
      <c r="J106" s="50"/>
    </row>
    <row r="107" spans="1:11" x14ac:dyDescent="0.2">
      <c r="A107" s="56"/>
      <c r="B107" s="67"/>
      <c r="C107" s="67"/>
      <c r="D107" s="67"/>
      <c r="E107" s="89"/>
      <c r="F107" s="89"/>
      <c r="G107" s="89"/>
      <c r="H107" s="50"/>
      <c r="I107" s="50"/>
      <c r="J107" s="50"/>
    </row>
    <row r="108" spans="1:11" x14ac:dyDescent="0.2">
      <c r="A108" s="61" t="s">
        <v>136</v>
      </c>
      <c r="B108" s="67"/>
      <c r="C108" s="67"/>
      <c r="D108" s="67"/>
      <c r="E108" s="89"/>
      <c r="F108" s="89"/>
      <c r="G108" s="89"/>
      <c r="H108" s="50"/>
      <c r="I108" s="50">
        <v>15</v>
      </c>
      <c r="J108" s="50">
        <v>15</v>
      </c>
    </row>
    <row r="109" spans="1:11" ht="40" x14ac:dyDescent="0.2">
      <c r="A109" s="56" t="s">
        <v>78</v>
      </c>
      <c r="B109" s="67"/>
      <c r="C109" s="67"/>
      <c r="D109" s="67"/>
      <c r="E109" s="89"/>
      <c r="F109" s="89"/>
      <c r="G109" s="89"/>
      <c r="H109" s="50"/>
      <c r="I109" s="50"/>
      <c r="J109" s="50"/>
    </row>
    <row r="110" spans="1:11" x14ac:dyDescent="0.2">
      <c r="A110" s="56"/>
      <c r="B110" s="67"/>
      <c r="C110" s="67"/>
      <c r="D110" s="67"/>
      <c r="E110" s="89"/>
      <c r="F110" s="89"/>
      <c r="G110" s="89"/>
      <c r="H110" s="50"/>
      <c r="I110" s="50"/>
      <c r="J110" s="50"/>
    </row>
    <row r="111" spans="1:11" x14ac:dyDescent="0.2">
      <c r="A111" s="70" t="s">
        <v>105</v>
      </c>
      <c r="B111" s="74"/>
      <c r="C111" s="74"/>
      <c r="D111" s="74"/>
      <c r="E111" s="50"/>
      <c r="F111" s="50">
        <v>-812.529</v>
      </c>
      <c r="G111" s="50">
        <v>-812.529</v>
      </c>
      <c r="H111" s="50">
        <v>-812.529</v>
      </c>
      <c r="I111" s="50">
        <v>-812.529</v>
      </c>
      <c r="J111" s="50">
        <v>-812.529</v>
      </c>
    </row>
    <row r="112" spans="1:11" x14ac:dyDescent="0.2">
      <c r="A112" s="74"/>
      <c r="B112" s="74"/>
      <c r="C112" s="74"/>
      <c r="D112" s="74"/>
      <c r="E112" s="50"/>
      <c r="F112" s="50"/>
      <c r="G112" s="50"/>
      <c r="H112" s="50"/>
      <c r="I112" s="50"/>
      <c r="J112" s="50"/>
    </row>
    <row r="113" spans="1:10" x14ac:dyDescent="0.2">
      <c r="A113" s="90" t="s">
        <v>88</v>
      </c>
      <c r="B113" s="74"/>
      <c r="C113" s="74"/>
      <c r="D113" s="74"/>
      <c r="E113" s="50"/>
      <c r="F113" s="50"/>
      <c r="G113" s="50"/>
      <c r="H113" s="50"/>
      <c r="I113" s="50"/>
      <c r="J113" s="50">
        <v>2463.4520000000002</v>
      </c>
    </row>
    <row r="114" spans="1:10" ht="60" x14ac:dyDescent="0.2">
      <c r="A114" s="74" t="s">
        <v>144</v>
      </c>
      <c r="B114" s="74"/>
      <c r="C114" s="74"/>
      <c r="D114" s="74"/>
      <c r="E114" s="50"/>
      <c r="F114" s="50"/>
      <c r="G114" s="50"/>
      <c r="H114" s="50"/>
      <c r="I114" s="50"/>
      <c r="J114" s="50"/>
    </row>
    <row r="115" spans="1:10" x14ac:dyDescent="0.2">
      <c r="A115" s="29"/>
      <c r="B115" s="29"/>
      <c r="C115" s="29"/>
      <c r="D115" s="29"/>
      <c r="E115" s="30"/>
      <c r="F115" s="30"/>
      <c r="G115" s="30"/>
      <c r="H115" s="30"/>
      <c r="I115" s="30"/>
      <c r="J115" s="30"/>
    </row>
    <row r="116" spans="1:10" x14ac:dyDescent="0.2">
      <c r="A116" s="11"/>
      <c r="B116" s="2"/>
      <c r="C116" s="2"/>
      <c r="D116" s="2"/>
      <c r="E116" s="2"/>
      <c r="F116" s="2"/>
      <c r="G116" s="2"/>
      <c r="H116" s="2"/>
      <c r="I116" s="2"/>
      <c r="J116" s="2"/>
    </row>
    <row r="117" spans="1:10" x14ac:dyDescent="0.2">
      <c r="A117" s="12"/>
      <c r="B117" s="39"/>
      <c r="C117" s="39"/>
      <c r="D117" s="39"/>
      <c r="E117" s="39"/>
      <c r="F117" s="39"/>
      <c r="G117" s="39"/>
      <c r="H117" s="39"/>
      <c r="I117" s="39"/>
      <c r="J117" s="39"/>
    </row>
    <row r="118" spans="1:10" x14ac:dyDescent="0.2">
      <c r="G118" s="51"/>
      <c r="H118" s="51"/>
      <c r="I118" s="51"/>
      <c r="J118" s="51"/>
    </row>
  </sheetData>
  <mergeCells count="7">
    <mergeCell ref="A77:J77"/>
    <mergeCell ref="A1:J1"/>
    <mergeCell ref="A12:J12"/>
    <mergeCell ref="A14:J14"/>
    <mergeCell ref="A19:J19"/>
    <mergeCell ref="A28:J28"/>
    <mergeCell ref="A33:J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J40"/>
  <sheetViews>
    <sheetView topLeftCell="A26" workbookViewId="0">
      <selection activeCell="E28" sqref="E28:J33"/>
    </sheetView>
  </sheetViews>
  <sheetFormatPr defaultColWidth="9.08984375" defaultRowHeight="10" x14ac:dyDescent="0.2"/>
  <cols>
    <col min="1" max="1" width="46.81640625" style="1" customWidth="1"/>
    <col min="2" max="6" width="8.26953125" style="1" bestFit="1" customWidth="1"/>
    <col min="7" max="7" width="6.90625" style="1" bestFit="1" customWidth="1"/>
    <col min="8" max="10" width="8.90625" style="1" bestFit="1" customWidth="1"/>
    <col min="11" max="16384" width="9.08984375" style="1"/>
  </cols>
  <sheetData>
    <row r="1" spans="1:10" ht="16.5" customHeight="1" x14ac:dyDescent="0.35">
      <c r="A1" s="106" t="s">
        <v>16</v>
      </c>
      <c r="B1" s="106"/>
      <c r="C1" s="106"/>
      <c r="D1" s="106"/>
      <c r="E1" s="106"/>
      <c r="F1" s="106"/>
      <c r="G1" s="106"/>
      <c r="H1" s="106"/>
      <c r="I1" s="106"/>
      <c r="J1" s="119"/>
    </row>
    <row r="2" spans="1:10" x14ac:dyDescent="0.2">
      <c r="A2" s="22"/>
      <c r="B2" s="22">
        <v>2019</v>
      </c>
      <c r="C2" s="22">
        <v>2020</v>
      </c>
      <c r="D2" s="22">
        <v>2021</v>
      </c>
      <c r="E2" s="22">
        <v>2022</v>
      </c>
      <c r="F2" s="22">
        <v>2023</v>
      </c>
      <c r="G2" s="22">
        <v>2024</v>
      </c>
      <c r="H2" s="22">
        <v>2025</v>
      </c>
      <c r="I2" s="22">
        <v>2026</v>
      </c>
      <c r="J2" s="22">
        <v>2027</v>
      </c>
    </row>
    <row r="3" spans="1:10" x14ac:dyDescent="0.2">
      <c r="A3" s="23" t="s">
        <v>41</v>
      </c>
      <c r="B3" s="32">
        <v>1845.5889999999999</v>
      </c>
      <c r="C3" s="32">
        <v>1875.367</v>
      </c>
      <c r="D3" s="32">
        <v>1991.6</v>
      </c>
      <c r="E3" s="32">
        <v>2073.3000000000002</v>
      </c>
      <c r="F3" s="32">
        <v>2113</v>
      </c>
      <c r="G3" s="32">
        <v>2180.8000000000002</v>
      </c>
      <c r="H3" s="32">
        <v>2244.8000000000002</v>
      </c>
      <c r="I3" s="32">
        <v>2313.4</v>
      </c>
      <c r="J3" s="32">
        <v>2313.4</v>
      </c>
    </row>
    <row r="4" spans="1:10" x14ac:dyDescent="0.2">
      <c r="A4" s="24" t="s">
        <v>94</v>
      </c>
      <c r="B4" s="28">
        <v>0</v>
      </c>
      <c r="C4" s="28">
        <v>7.6960000000001401</v>
      </c>
      <c r="D4" s="28">
        <v>0</v>
      </c>
      <c r="E4" s="28">
        <v>0</v>
      </c>
      <c r="F4" s="28">
        <v>0</v>
      </c>
      <c r="G4" s="28">
        <v>0</v>
      </c>
      <c r="H4" s="28">
        <v>0</v>
      </c>
      <c r="I4" s="28">
        <v>0</v>
      </c>
      <c r="J4" s="28">
        <v>0</v>
      </c>
    </row>
    <row r="5" spans="1:10" ht="12" x14ac:dyDescent="0.2">
      <c r="A5" s="24" t="s">
        <v>42</v>
      </c>
      <c r="B5" s="34">
        <v>0</v>
      </c>
      <c r="C5" s="34">
        <v>0</v>
      </c>
      <c r="D5" s="34">
        <v>0</v>
      </c>
      <c r="E5" s="34">
        <v>0</v>
      </c>
      <c r="F5" s="34">
        <v>-3.1</v>
      </c>
      <c r="G5" s="34">
        <v>1.4</v>
      </c>
      <c r="H5" s="34">
        <v>26.7</v>
      </c>
      <c r="I5" s="34">
        <v>50.3</v>
      </c>
      <c r="J5" s="34">
        <v>50.3</v>
      </c>
    </row>
    <row r="6" spans="1:10" x14ac:dyDescent="0.2">
      <c r="A6" s="80" t="s">
        <v>93</v>
      </c>
      <c r="B6" s="28">
        <v>0</v>
      </c>
      <c r="C6" s="28">
        <v>0</v>
      </c>
      <c r="D6" s="28">
        <v>0</v>
      </c>
      <c r="E6" s="28">
        <v>40.306999999999789</v>
      </c>
      <c r="F6" s="28">
        <v>45.607000000000063</v>
      </c>
      <c r="G6" s="28">
        <v>49.006999999999699</v>
      </c>
      <c r="H6" s="28">
        <v>166.3</v>
      </c>
      <c r="I6" s="28">
        <v>173.7999999999999</v>
      </c>
      <c r="J6" s="28">
        <v>255.7</v>
      </c>
    </row>
    <row r="7" spans="1:10" x14ac:dyDescent="0.2">
      <c r="A7" s="53" t="s">
        <v>46</v>
      </c>
      <c r="B7" s="69">
        <v>0</v>
      </c>
      <c r="C7" s="69">
        <v>7.6960000000001401</v>
      </c>
      <c r="D7" s="69">
        <v>0</v>
      </c>
      <c r="E7" s="69">
        <v>40.306999999999789</v>
      </c>
      <c r="F7" s="69">
        <v>42.507000000000062</v>
      </c>
      <c r="G7" s="69">
        <v>50.406999999999698</v>
      </c>
      <c r="H7" s="69">
        <v>193</v>
      </c>
      <c r="I7" s="69">
        <v>224.09999999999991</v>
      </c>
      <c r="J7" s="69">
        <v>306</v>
      </c>
    </row>
    <row r="8" spans="1:10" x14ac:dyDescent="0.2">
      <c r="A8" s="25" t="s">
        <v>92</v>
      </c>
      <c r="B8" s="35">
        <v>1845.5889999999999</v>
      </c>
      <c r="C8" s="35">
        <v>1883.0630000000001</v>
      </c>
      <c r="D8" s="35">
        <v>1991.6</v>
      </c>
      <c r="E8" s="35">
        <v>2113.607</v>
      </c>
      <c r="F8" s="35">
        <v>2155.5070000000001</v>
      </c>
      <c r="G8" s="35">
        <v>2231.2069999999999</v>
      </c>
      <c r="H8" s="35">
        <v>2437.8000000000002</v>
      </c>
      <c r="I8" s="35">
        <v>2537.5</v>
      </c>
      <c r="J8" s="35">
        <v>2619.4</v>
      </c>
    </row>
    <row r="9" spans="1:10" x14ac:dyDescent="0.2">
      <c r="A9" s="23"/>
      <c r="B9" s="23"/>
      <c r="C9" s="23"/>
      <c r="D9" s="23"/>
      <c r="E9" s="26"/>
      <c r="F9" s="26"/>
      <c r="G9" s="26"/>
      <c r="H9" s="26"/>
      <c r="I9" s="26"/>
      <c r="J9" s="26"/>
    </row>
    <row r="10" spans="1:10" ht="14.5" x14ac:dyDescent="0.35">
      <c r="A10" s="123" t="s">
        <v>18</v>
      </c>
      <c r="B10" s="123"/>
      <c r="C10" s="123"/>
      <c r="D10" s="123"/>
      <c r="E10" s="124"/>
      <c r="F10" s="124"/>
      <c r="G10" s="124"/>
      <c r="H10" s="124"/>
      <c r="I10" s="124"/>
      <c r="J10" s="108"/>
    </row>
    <row r="11" spans="1:10" x14ac:dyDescent="0.2">
      <c r="A11" s="23"/>
      <c r="B11" s="23"/>
      <c r="C11" s="23"/>
      <c r="D11" s="23"/>
      <c r="E11" s="26"/>
      <c r="F11" s="26"/>
      <c r="G11" s="26"/>
      <c r="H11" s="26"/>
      <c r="I11" s="26"/>
      <c r="J11" s="26"/>
    </row>
    <row r="12" spans="1:10" ht="14.5" x14ac:dyDescent="0.35">
      <c r="A12" s="111" t="s">
        <v>95</v>
      </c>
      <c r="B12" s="111"/>
      <c r="C12" s="111"/>
      <c r="D12" s="111"/>
      <c r="E12" s="112"/>
      <c r="F12" s="118"/>
      <c r="G12" s="118"/>
      <c r="H12" s="118"/>
      <c r="I12" s="118"/>
      <c r="J12" s="118"/>
    </row>
    <row r="13" spans="1:10" x14ac:dyDescent="0.2">
      <c r="A13" s="81" t="s">
        <v>19</v>
      </c>
      <c r="B13" s="66"/>
      <c r="C13" s="66"/>
      <c r="D13" s="66"/>
      <c r="E13" s="82"/>
      <c r="F13" s="26"/>
      <c r="G13" s="26"/>
      <c r="H13" s="26"/>
      <c r="I13" s="26"/>
      <c r="J13" s="26"/>
    </row>
    <row r="14" spans="1:10" x14ac:dyDescent="0.2">
      <c r="A14" s="76" t="s">
        <v>29</v>
      </c>
      <c r="B14" s="66"/>
      <c r="C14" s="82">
        <v>7.6959999999999997</v>
      </c>
      <c r="D14" s="82"/>
      <c r="E14" s="82"/>
      <c r="F14" s="26"/>
      <c r="G14" s="26"/>
      <c r="H14" s="26"/>
      <c r="I14" s="26"/>
      <c r="J14" s="26"/>
    </row>
    <row r="15" spans="1:10" ht="20" x14ac:dyDescent="0.2">
      <c r="A15" s="66" t="s">
        <v>103</v>
      </c>
      <c r="B15" s="66"/>
      <c r="C15" s="66"/>
      <c r="D15" s="66"/>
      <c r="E15" s="82"/>
      <c r="F15" s="26"/>
      <c r="G15" s="26"/>
      <c r="H15" s="26"/>
      <c r="I15" s="26"/>
      <c r="J15" s="26"/>
    </row>
    <row r="16" spans="1:10" x14ac:dyDescent="0.2">
      <c r="A16" s="23"/>
      <c r="B16" s="23"/>
      <c r="C16" s="23"/>
      <c r="D16" s="23"/>
      <c r="E16" s="26"/>
      <c r="F16" s="26"/>
      <c r="G16" s="26"/>
      <c r="H16" s="26"/>
      <c r="I16" s="26"/>
      <c r="J16" s="26"/>
    </row>
    <row r="17" spans="1:10" ht="14.5" x14ac:dyDescent="0.35">
      <c r="A17" s="111" t="s">
        <v>43</v>
      </c>
      <c r="B17" s="111"/>
      <c r="C17" s="111"/>
      <c r="D17" s="111"/>
      <c r="E17" s="112"/>
      <c r="F17" s="112"/>
      <c r="G17" s="112"/>
      <c r="H17" s="112"/>
      <c r="I17" s="112"/>
      <c r="J17" s="118"/>
    </row>
    <row r="18" spans="1:10" x14ac:dyDescent="0.2">
      <c r="A18" s="40" t="s">
        <v>19</v>
      </c>
      <c r="B18" s="40"/>
      <c r="C18" s="40"/>
      <c r="D18" s="40"/>
      <c r="E18" s="47"/>
      <c r="F18" s="47"/>
      <c r="G18" s="47"/>
      <c r="H18" s="47"/>
      <c r="I18" s="47"/>
      <c r="J18" s="47"/>
    </row>
    <row r="19" spans="1:10" x14ac:dyDescent="0.2">
      <c r="A19" s="55" t="s">
        <v>38</v>
      </c>
      <c r="B19" s="55"/>
      <c r="C19" s="55"/>
      <c r="D19" s="55"/>
      <c r="E19" s="50"/>
      <c r="F19" s="50"/>
      <c r="G19" s="50">
        <v>7.6</v>
      </c>
      <c r="H19" s="50">
        <v>36.200000000000003</v>
      </c>
      <c r="I19" s="50">
        <v>68.400000000000006</v>
      </c>
      <c r="J19" s="50">
        <v>85.6</v>
      </c>
    </row>
    <row r="20" spans="1:10" ht="30" x14ac:dyDescent="0.2">
      <c r="A20" s="47" t="s">
        <v>40</v>
      </c>
      <c r="B20" s="47"/>
      <c r="C20" s="47"/>
      <c r="D20" s="47"/>
      <c r="E20" s="50"/>
      <c r="F20" s="50"/>
      <c r="G20" s="50"/>
      <c r="H20" s="50"/>
      <c r="I20" s="50"/>
      <c r="J20" s="50"/>
    </row>
    <row r="21" spans="1:10" x14ac:dyDescent="0.2">
      <c r="A21" s="55"/>
      <c r="B21" s="55"/>
      <c r="C21" s="55"/>
      <c r="D21" s="55"/>
      <c r="E21" s="50"/>
      <c r="F21" s="50"/>
      <c r="G21" s="50"/>
      <c r="H21" s="50"/>
      <c r="I21" s="50"/>
      <c r="J21" s="50"/>
    </row>
    <row r="22" spans="1:10" x14ac:dyDescent="0.2">
      <c r="A22" s="40" t="s">
        <v>20</v>
      </c>
      <c r="B22" s="40"/>
      <c r="C22" s="40"/>
      <c r="D22" s="40"/>
      <c r="E22" s="50"/>
      <c r="F22" s="50"/>
      <c r="G22" s="50"/>
      <c r="H22" s="50"/>
      <c r="I22" s="50"/>
      <c r="J22" s="50"/>
    </row>
    <row r="23" spans="1:10" x14ac:dyDescent="0.2">
      <c r="A23" s="75" t="s">
        <v>81</v>
      </c>
      <c r="B23" s="75"/>
      <c r="C23" s="75"/>
      <c r="D23" s="75"/>
      <c r="E23" s="50"/>
      <c r="F23" s="50">
        <v>-3.1</v>
      </c>
      <c r="G23" s="50">
        <v>-6.2</v>
      </c>
      <c r="H23" s="50">
        <v>-9.5</v>
      </c>
      <c r="I23" s="50">
        <v>-13.1</v>
      </c>
      <c r="J23" s="50">
        <v>-16.899999999999999</v>
      </c>
    </row>
    <row r="24" spans="1:10" ht="50" x14ac:dyDescent="0.2">
      <c r="A24" s="68" t="s">
        <v>139</v>
      </c>
      <c r="B24" s="79"/>
      <c r="C24" s="79"/>
      <c r="D24" s="79"/>
      <c r="E24" s="28"/>
      <c r="F24" s="28"/>
      <c r="G24" s="28"/>
      <c r="H24" s="28"/>
      <c r="I24" s="28"/>
      <c r="J24" s="28"/>
    </row>
    <row r="25" spans="1:10" ht="16" customHeight="1" x14ac:dyDescent="0.2">
      <c r="A25" s="100"/>
      <c r="B25" s="100"/>
      <c r="C25" s="100"/>
      <c r="D25" s="100"/>
      <c r="E25" s="28"/>
      <c r="F25" s="28"/>
      <c r="G25" s="28"/>
      <c r="H25" s="28"/>
      <c r="I25" s="28"/>
      <c r="J25" s="28"/>
    </row>
    <row r="26" spans="1:10" ht="16" customHeight="1" x14ac:dyDescent="0.35">
      <c r="A26" s="111" t="s">
        <v>104</v>
      </c>
      <c r="B26" s="111"/>
      <c r="C26" s="111"/>
      <c r="D26" s="111"/>
      <c r="E26" s="112"/>
      <c r="F26" s="112"/>
      <c r="G26" s="112"/>
      <c r="H26" s="112"/>
      <c r="I26" s="112"/>
      <c r="J26" s="118"/>
    </row>
    <row r="27" spans="1:10" ht="16" customHeight="1" x14ac:dyDescent="0.2">
      <c r="A27" s="40" t="s">
        <v>19</v>
      </c>
      <c r="B27" s="40"/>
      <c r="C27" s="40"/>
      <c r="D27" s="40"/>
      <c r="E27" s="47"/>
      <c r="F27" s="47"/>
      <c r="G27" s="47"/>
      <c r="H27" s="47"/>
      <c r="I27" s="47"/>
      <c r="J27" s="47"/>
    </row>
    <row r="28" spans="1:10" ht="16" customHeight="1" x14ac:dyDescent="0.2">
      <c r="A28" s="76" t="s">
        <v>137</v>
      </c>
      <c r="B28" s="100"/>
      <c r="C28" s="100"/>
      <c r="D28" s="100"/>
      <c r="E28" s="28">
        <v>41.9</v>
      </c>
      <c r="F28" s="28">
        <v>47.2</v>
      </c>
      <c r="G28" s="28">
        <v>50.6</v>
      </c>
      <c r="H28" s="28">
        <v>166.3</v>
      </c>
      <c r="I28" s="28">
        <v>173.8</v>
      </c>
      <c r="J28" s="28">
        <v>180.6</v>
      </c>
    </row>
    <row r="29" spans="1:10" ht="80" x14ac:dyDescent="0.2">
      <c r="A29" s="100" t="s">
        <v>138</v>
      </c>
      <c r="B29" s="100"/>
      <c r="C29" s="100"/>
      <c r="D29" s="100"/>
      <c r="E29" s="28"/>
      <c r="F29" s="28"/>
      <c r="G29" s="28"/>
      <c r="H29" s="28"/>
      <c r="I29" s="28"/>
      <c r="J29" s="28"/>
    </row>
    <row r="30" spans="1:10" ht="16" customHeight="1" x14ac:dyDescent="0.2">
      <c r="A30" s="101" t="s">
        <v>20</v>
      </c>
      <c r="B30" s="100"/>
      <c r="C30" s="100"/>
      <c r="D30" s="100"/>
      <c r="E30" s="28"/>
      <c r="F30" s="28"/>
      <c r="G30" s="28"/>
      <c r="H30" s="28"/>
      <c r="I30" s="28"/>
      <c r="J30" s="28"/>
    </row>
    <row r="31" spans="1:10" x14ac:dyDescent="0.2">
      <c r="A31" s="76" t="s">
        <v>119</v>
      </c>
      <c r="B31" s="79"/>
      <c r="C31" s="79"/>
      <c r="D31" s="79"/>
      <c r="E31" s="28">
        <v>-1.593</v>
      </c>
      <c r="F31" s="28">
        <v>-1.593</v>
      </c>
      <c r="G31" s="28">
        <v>-1.593</v>
      </c>
      <c r="H31" s="28"/>
      <c r="I31" s="28"/>
      <c r="J31" s="28"/>
    </row>
    <row r="32" spans="1:10" x14ac:dyDescent="0.2">
      <c r="A32" s="100"/>
      <c r="B32" s="100"/>
      <c r="C32" s="100"/>
      <c r="D32" s="100"/>
      <c r="E32" s="28"/>
      <c r="F32" s="28"/>
      <c r="G32" s="28"/>
      <c r="H32" s="28"/>
      <c r="I32" s="28"/>
      <c r="J32" s="28"/>
    </row>
    <row r="33" spans="1:10" x14ac:dyDescent="0.2">
      <c r="A33" s="76" t="s">
        <v>88</v>
      </c>
      <c r="B33" s="76"/>
      <c r="C33" s="76"/>
      <c r="D33" s="76"/>
      <c r="E33" s="28"/>
      <c r="F33" s="28"/>
      <c r="G33" s="28"/>
      <c r="H33" s="28"/>
      <c r="I33" s="28">
        <v>-5</v>
      </c>
      <c r="J33" s="28">
        <v>56.7</v>
      </c>
    </row>
    <row r="34" spans="1:10" ht="50" x14ac:dyDescent="0.2">
      <c r="A34" s="38" t="s">
        <v>145</v>
      </c>
      <c r="B34" s="76"/>
      <c r="C34" s="76"/>
      <c r="D34" s="76"/>
      <c r="E34" s="28"/>
      <c r="F34" s="28"/>
      <c r="G34" s="28"/>
      <c r="H34" s="28"/>
      <c r="I34" s="28"/>
      <c r="J34" s="28"/>
    </row>
    <row r="35" spans="1:10" x14ac:dyDescent="0.2">
      <c r="A35" s="31"/>
      <c r="B35" s="31"/>
      <c r="C35" s="31"/>
      <c r="D35" s="31"/>
      <c r="E35" s="30"/>
      <c r="F35" s="30"/>
      <c r="G35" s="30"/>
      <c r="H35" s="30"/>
      <c r="I35" s="30"/>
      <c r="J35" s="30"/>
    </row>
    <row r="36" spans="1:10" x14ac:dyDescent="0.2">
      <c r="A36" s="11"/>
      <c r="B36" s="2"/>
      <c r="C36" s="2"/>
      <c r="D36" s="2"/>
      <c r="E36" s="2"/>
      <c r="F36" s="2"/>
      <c r="G36" s="2"/>
      <c r="H36" s="2"/>
      <c r="I36" s="2"/>
      <c r="J36" s="2"/>
    </row>
    <row r="37" spans="1:10" x14ac:dyDescent="0.2">
      <c r="A37" s="12"/>
      <c r="B37" s="15"/>
      <c r="C37" s="15"/>
      <c r="D37" s="15"/>
      <c r="E37" s="15"/>
      <c r="F37" s="15"/>
      <c r="G37" s="15"/>
      <c r="H37" s="15"/>
      <c r="I37" s="15"/>
      <c r="J37" s="15"/>
    </row>
    <row r="40" spans="1:10" x14ac:dyDescent="0.2">
      <c r="E40" s="2"/>
      <c r="F40" s="2"/>
      <c r="G40" s="2"/>
      <c r="H40" s="2"/>
      <c r="I40" s="2"/>
      <c r="J40" s="2"/>
    </row>
  </sheetData>
  <mergeCells count="5">
    <mergeCell ref="A1:J1"/>
    <mergeCell ref="A10:J10"/>
    <mergeCell ref="A12:J12"/>
    <mergeCell ref="A17:J17"/>
    <mergeCell ref="A26:J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Totaal Wlz OW 2023</vt:lpstr>
      <vt:lpstr>Binnen CR</vt:lpstr>
      <vt:lpstr>pgb</vt:lpstr>
      <vt:lpstr>beheersk</vt:lpstr>
      <vt:lpstr>Overig buiten CR</vt:lpstr>
      <vt:lpstr>Nom en onverdeeld</vt:lpstr>
      <vt:lpstr>Ontv</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2014-07-29T13:23:43Z</cp:lastPrinted>
  <dcterms:created xsi:type="dcterms:W3CDTF">2012-08-06T10:08:34Z</dcterms:created>
  <dcterms:modified xsi:type="dcterms:W3CDTF">2022-11-23T08:02:33Z</dcterms:modified>
</cp:coreProperties>
</file>